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Companies" sheetId="2" state="visible" r:id="rId4"/>
    <sheet name="Ledger" sheetId="3" state="visible" r:id="rId5"/>
    <sheet name="Quarterly" sheetId="4" state="visible" r:id="rId6"/>
    <sheet name="Combined" sheetId="5" state="visible" r:id="rId7"/>
    <sheet name="Hidden leases" sheetId="6" state="visible" r:id="rId8"/>
    <sheet name="Changelog" sheetId="7" state="visible" r:id="rId9"/>
  </sheets>
  <definedNames>
    <definedName function="false" hidden="true" localSheetId="3" name="_xlnm._FilterDatabase" vbProcedure="false">Quarterly!$A$1:$P$101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<sst xmlns="http://schemas.openxmlformats.org/spreadsheetml/2006/main" count="2907" uniqueCount="199">
  <si>
    <t xml:space="preserve">Footnote 13 — master ledger</t>
  </si>
  <si>
    <t xml:space="preserve">Single source of truth for every company figure the blog charts. One row per fact in 'Ledger'; everything else is formulas.</t>
  </si>
  <si>
    <t xml:space="preserve">Sheets</t>
  </si>
  <si>
    <t xml:space="preserve">Ledger — raw facts (long format): company, metric, period, value, basis, source, as-of. The ONLY place numbers are typed.</t>
  </si>
  <si>
    <t xml:space="preserve">Quarterly — one row per company-quarter; pulls OCF, cash capex, finance leases from Ledger; computes all-in capex, cash gap, ratios, TTM.</t>
  </si>
  <si>
    <t xml:space="preserve">Combined — the five summed per calendar quarter (only where all five have reported).</t>
  </si>
  <si>
    <t xml:space="preserve">Hidden leases — leases not yet commenced vs TTM OCF.</t>
  </si>
  <si>
    <t xml:space="preserve">Companies — tickers, fiscal year ends, finance-lease basis.  Changelog — what changed and when.</t>
  </si>
  <si>
    <t xml:space="preserve">Conventions</t>
  </si>
  <si>
    <t xml:space="preserve">USD bn. Calendar quarters label every row; Oracle (FY May) and Microsoft (FY June) also carry their fiscal period. Oracle quarters end one month before the calendar quarter (Jun–Aug = Q3).</t>
  </si>
  <si>
    <t xml:space="preserve">All-in capex = cash capex + finance leases (basis per company — see Companies). Cash gap = OCF − all-in capex (negative = outspending cash flow).</t>
  </si>
  <si>
    <t xml:space="preserve">Finance leases collected from Q1'24; earlier quarters show cash capex only.</t>
  </si>
  <si>
    <t xml:space="preserve">Colour legend</t>
  </si>
  <si>
    <t xml:space="preserve">Blue text = typed input (Ledger only) · Black = formula · Green = pulled from another sheet · Red fill on Cash gap = deficit quarter</t>
  </si>
  <si>
    <t xml:space="preserve">To add a company or quarter</t>
  </si>
  <si>
    <t xml:space="preserve">1) Add rows to Ledger (copy an existing row's format). 2) Add the company to Companies. 3) In Quarterly, copy the last row down and change company/quarter — formulas fill the rest.</t>
  </si>
  <si>
    <t xml:space="preserve">Master copy lives in the Footnote13 project as data/ledger-master.csv; this workbook is an export of it.</t>
  </si>
  <si>
    <t xml:space="preserve">Company</t>
  </si>
  <si>
    <t xml:space="preserve">Ticker</t>
  </si>
  <si>
    <t xml:space="preserve">Fiscal year end</t>
  </si>
  <si>
    <t xml:space="preserve">Quarter mapping</t>
  </si>
  <si>
    <t xml:space="preserve">Finance-lease basis (all-in capex)</t>
  </si>
  <si>
    <t xml:space="preserve">Microsoft</t>
  </si>
  <si>
    <t xml:space="preserve">MSFT</t>
  </si>
  <si>
    <t xml:space="preserve">June</t>
  </si>
  <si>
    <t xml:space="preserve">Fiscal Q1 = calendar Q3</t>
  </si>
  <si>
    <t xml:space="preserve">CFO-stated capex incl. finance leases (earnings calls); finance leases = stated total minus cash capex</t>
  </si>
  <si>
    <t xml:space="preserve">Alphabet</t>
  </si>
  <si>
    <t xml:space="preserve">GOOGL</t>
  </si>
  <si>
    <t xml:space="preserve">December</t>
  </si>
  <si>
    <t xml:space="preserve">Calendar = fiscal</t>
  </si>
  <si>
    <t xml:space="preserve">none added (not disclosed separately)</t>
  </si>
  <si>
    <t xml:space="preserve">Amazon</t>
  </si>
  <si>
    <t xml:space="preserve">AMZN</t>
  </si>
  <si>
    <t xml:space="preserve">P&amp;E acquired under finance leases (release; Q3'24/Q3'25 from TTM; Q1-Q2'24 estimated split, &lt;$0.25bn)</t>
  </si>
  <si>
    <t xml:space="preserve">Meta</t>
  </si>
  <si>
    <t xml:space="preserve">META</t>
  </si>
  <si>
    <t xml:space="preserve">principal payments on finance leases (release)</t>
  </si>
  <si>
    <t xml:space="preserve">Oracle</t>
  </si>
  <si>
    <t xml:space="preserve">ORCL</t>
  </si>
  <si>
    <t xml:space="preserve">May</t>
  </si>
  <si>
    <t xml:space="preserve">Fiscal quarters end 1 month before calendar quarter; mapped to calendar</t>
  </si>
  <si>
    <t xml:space="preserve">none added</t>
  </si>
  <si>
    <t xml:space="preserve">company</t>
  </si>
  <si>
    <t xml:space="preserve">ticker</t>
  </si>
  <si>
    <t xml:space="preserve">metric</t>
  </si>
  <si>
    <t xml:space="preserve">calendar_quarter</t>
  </si>
  <si>
    <t xml:space="preserve">period_end</t>
  </si>
  <si>
    <t xml:space="preserve">fiscal_period</t>
  </si>
  <si>
    <t xml:space="preserve">value</t>
  </si>
  <si>
    <t xml:space="preserve">unit</t>
  </si>
  <si>
    <t xml:space="preserve">basis</t>
  </si>
  <si>
    <t xml:space="preserve">source</t>
  </si>
  <si>
    <t xml:space="preserve">as_of</t>
  </si>
  <si>
    <t xml:space="preserve">notes</t>
  </si>
  <si>
    <t xml:space="preserve">key</t>
  </si>
  <si>
    <t xml:space="preserve">capex_cash</t>
  </si>
  <si>
    <t xml:space="preserve">Q3'21</t>
  </si>
  <si>
    <t xml:space="preserve">2021-09-30</t>
  </si>
  <si>
    <t xml:space="preserve">FY22 Q1</t>
  </si>
  <si>
    <t xml:space="preserve">USD bn</t>
  </si>
  <si>
    <t xml:space="preserve">Purchases of property and equipment</t>
  </si>
  <si>
    <t xml:space="preserve">Company 10-Q/10-K cash flow statement (discrete quarter)</t>
  </si>
  <si>
    <t xml:space="preserve">2026-10-24</t>
  </si>
  <si>
    <t xml:space="preserve">Q4'21</t>
  </si>
  <si>
    <t xml:space="preserve">2021-12-31</t>
  </si>
  <si>
    <t xml:space="preserve">FY22 Q2</t>
  </si>
  <si>
    <t xml:space="preserve">Q1'22</t>
  </si>
  <si>
    <t xml:space="preserve">2022-03-31</t>
  </si>
  <si>
    <t xml:space="preserve">FY22 Q3</t>
  </si>
  <si>
    <t xml:space="preserve">Q2'22</t>
  </si>
  <si>
    <t xml:space="preserve">2022-06-30</t>
  </si>
  <si>
    <t xml:space="preserve">FY22 Q4</t>
  </si>
  <si>
    <t xml:space="preserve">Q3'22</t>
  </si>
  <si>
    <t xml:space="preserve">2022-09-30</t>
  </si>
  <si>
    <t xml:space="preserve">FY23 Q1</t>
  </si>
  <si>
    <t xml:space="preserve">Q4'22</t>
  </si>
  <si>
    <t xml:space="preserve">2022-12-31</t>
  </si>
  <si>
    <t xml:space="preserve">FY23 Q2</t>
  </si>
  <si>
    <t xml:space="preserve">Q1'23</t>
  </si>
  <si>
    <t xml:space="preserve">2023-03-31</t>
  </si>
  <si>
    <t xml:space="preserve">FY23 Q3</t>
  </si>
  <si>
    <t xml:space="preserve">Q2'23</t>
  </si>
  <si>
    <t xml:space="preserve">2023-06-30</t>
  </si>
  <si>
    <t xml:space="preserve">FY23 Q4</t>
  </si>
  <si>
    <t xml:space="preserve">Q3'23</t>
  </si>
  <si>
    <t xml:space="preserve">2023-09-30</t>
  </si>
  <si>
    <t xml:space="preserve">FY24 Q1</t>
  </si>
  <si>
    <t xml:space="preserve">Q4'23</t>
  </si>
  <si>
    <t xml:space="preserve">2023-12-31</t>
  </si>
  <si>
    <t xml:space="preserve">FY24 Q2</t>
  </si>
  <si>
    <t xml:space="preserve">Q1'24</t>
  </si>
  <si>
    <t xml:space="preserve">2024-03-31</t>
  </si>
  <si>
    <t xml:space="preserve">FY24 Q3</t>
  </si>
  <si>
    <t xml:space="preserve">Q2'24</t>
  </si>
  <si>
    <t xml:space="preserve">2024-06-30</t>
  </si>
  <si>
    <t xml:space="preserve">FY24 Q4</t>
  </si>
  <si>
    <t xml:space="preserve">Q3'24</t>
  </si>
  <si>
    <t xml:space="preserve">2024-09-30</t>
  </si>
  <si>
    <t xml:space="preserve">FY25 Q1</t>
  </si>
  <si>
    <t xml:space="preserve">Q4'24</t>
  </si>
  <si>
    <t xml:space="preserve">2024-12-31</t>
  </si>
  <si>
    <t xml:space="preserve">FY25 Q2</t>
  </si>
  <si>
    <t xml:space="preserve">Q1'25</t>
  </si>
  <si>
    <t xml:space="preserve">2025-03-31</t>
  </si>
  <si>
    <t xml:space="preserve">FY25 Q3</t>
  </si>
  <si>
    <t xml:space="preserve">Q2'25</t>
  </si>
  <si>
    <t xml:space="preserve">2025-06-30</t>
  </si>
  <si>
    <t xml:space="preserve">FY25 Q4</t>
  </si>
  <si>
    <t xml:space="preserve">Q3'25</t>
  </si>
  <si>
    <t xml:space="preserve">2025-09-30</t>
  </si>
  <si>
    <t xml:space="preserve">FY26 Q1</t>
  </si>
  <si>
    <t xml:space="preserve">Q4'25</t>
  </si>
  <si>
    <t xml:space="preserve">2025-12-31</t>
  </si>
  <si>
    <t xml:space="preserve">FY26 Q2</t>
  </si>
  <si>
    <t xml:space="preserve">Q1'26</t>
  </si>
  <si>
    <t xml:space="preserve">2026-03-31</t>
  </si>
  <si>
    <t xml:space="preserve">FY26 Q3</t>
  </si>
  <si>
    <t xml:space="preserve">Q2'26</t>
  </si>
  <si>
    <t xml:space="preserve">2026-06-30</t>
  </si>
  <si>
    <t xml:space="preserve">FY26 Q4</t>
  </si>
  <si>
    <t xml:space="preserve">finance_leases</t>
  </si>
  <si>
    <t xml:space="preserve">Earnings call CFO remarks</t>
  </si>
  <si>
    <t xml:space="preserve">lease_liabilities_recognised</t>
  </si>
  <si>
    <t xml:space="preserve">Operating + finance lease liabilities on balance sheet</t>
  </si>
  <si>
    <t xml:space="preserve">Microsoft 10-K FY26 (29 Jul 2026)</t>
  </si>
  <si>
    <t xml:space="preserve">leases_not_yet_commenced</t>
  </si>
  <si>
    <t xml:space="preserve">Undiscounted future payments, leases signed not commenced</t>
  </si>
  <si>
    <t xml:space="preserve">Up from $196.6bn at 31 Mar. REFRESH from Q3 10-Q</t>
  </si>
  <si>
    <t xml:space="preserve">operating_cash_flow</t>
  </si>
  <si>
    <t xml:space="preserve">Net cash from operating activities</t>
  </si>
  <si>
    <t xml:space="preserve">FY21 Q3</t>
  </si>
  <si>
    <t xml:space="preserve">FY21 Q4</t>
  </si>
  <si>
    <t xml:space="preserve">Alphabet 10-Q Q2 2026</t>
  </si>
  <si>
    <t xml:space="preserve">REFRESH from Q3 10-Q</t>
  </si>
  <si>
    <t xml:space="preserve">Earnings release cash flow statement</t>
  </si>
  <si>
    <t xml:space="preserve">Amazon 10-Q Q2 2026</t>
  </si>
  <si>
    <t xml:space="preserve">Includes warehouses, offices, aircraft, vehicles - not only data centres. REFRESH from Q3 10-Q</t>
  </si>
  <si>
    <t xml:space="preserve">Q3'26</t>
  </si>
  <si>
    <t xml:space="preserve">2026-09-30</t>
  </si>
  <si>
    <t xml:space="preserve">Meta 10-Q Q3 2026 (filed 22 Oct 2026)</t>
  </si>
  <si>
    <t xml:space="preserve">Data centres, energy, colocation, network; start late 2026-2036; terms up to 30yrs. Up from $278.99bn at 30 Jun</t>
  </si>
  <si>
    <t xml:space="preserve">2021-11-30</t>
  </si>
  <si>
    <t xml:space="preserve">2022-02-28</t>
  </si>
  <si>
    <t xml:space="preserve">2022-05-31</t>
  </si>
  <si>
    <t xml:space="preserve">2022-08-31</t>
  </si>
  <si>
    <t xml:space="preserve">2022-11-30</t>
  </si>
  <si>
    <t xml:space="preserve">2023-02-28</t>
  </si>
  <si>
    <t xml:space="preserve">2023-05-31</t>
  </si>
  <si>
    <t xml:space="preserve">2023-08-31</t>
  </si>
  <si>
    <t xml:space="preserve">2023-11-30</t>
  </si>
  <si>
    <t xml:space="preserve">2024-02-29</t>
  </si>
  <si>
    <t xml:space="preserve">2024-05-31</t>
  </si>
  <si>
    <t xml:space="preserve">2024-08-31</t>
  </si>
  <si>
    <t xml:space="preserve">2024-11-30</t>
  </si>
  <si>
    <t xml:space="preserve">2025-02-28</t>
  </si>
  <si>
    <t xml:space="preserve">2025-05-31</t>
  </si>
  <si>
    <t xml:space="preserve">2025-08-31</t>
  </si>
  <si>
    <t xml:space="preserve">2025-11-30</t>
  </si>
  <si>
    <t xml:space="preserve">2026-02-28</t>
  </si>
  <si>
    <t xml:space="preserve">2026-05-31</t>
  </si>
  <si>
    <t xml:space="preserve">2026-08-31</t>
  </si>
  <si>
    <t xml:space="preserve">FY27 Q1</t>
  </si>
  <si>
    <t xml:space="preserve">Oracle 10-Q Q1 FY27 (filed 11 Sep 2026)</t>
  </si>
  <si>
    <t xml:space="preserve">Substantially all data centres; commence Q2 FY27-FY29; 15-19yr terms. Up from $260bn at 31 May. TTM OCF includes ~$11.4bn customer prepayments in latest quarter</t>
  </si>
  <si>
    <t xml:space="preserve">Quarter</t>
  </si>
  <si>
    <t xml:space="preserve">Fiscal period</t>
  </si>
  <si>
    <t xml:space="preserve">Period end</t>
  </si>
  <si>
    <t xml:space="preserve">OCF</t>
  </si>
  <si>
    <t xml:space="preserve">Cash capex</t>
  </si>
  <si>
    <t xml:space="preserve">Finance leases</t>
  </si>
  <si>
    <t xml:space="preserve">All-in capex</t>
  </si>
  <si>
    <t xml:space="preserve">Cash gap (OCF − all-in)</t>
  </si>
  <si>
    <t xml:space="preserve">All-in capex / OCF</t>
  </si>
  <si>
    <t xml:space="preserve">Cash capex / OCF</t>
  </si>
  <si>
    <t xml:space="preserve">TTM OCF</t>
  </si>
  <si>
    <t xml:space="preserve">TTM all-in capex</t>
  </si>
  <si>
    <t xml:space="preserve">TTM all-in / OCF</t>
  </si>
  <si>
    <t xml:space="preserve">Deficit quarter?</t>
  </si>
  <si>
    <t xml:space="preserve">Companies reported</t>
  </si>
  <si>
    <t xml:space="preserve">Cash gap</t>
  </si>
  <si>
    <t xml:space="preserve">Complete?</t>
  </si>
  <si>
    <t xml:space="preserve">Partial quarters undercount: only sum rows marked Complete. TTM shown only when all five have four quarters.</t>
  </si>
  <si>
    <t xml:space="preserve">As of</t>
  </si>
  <si>
    <t xml:space="preserve">Matched calendar quarter</t>
  </si>
  <si>
    <t xml:space="preserve">Leases not yet commenced</t>
  </si>
  <si>
    <t xml:space="preserve">Recognised lease liabilities</t>
  </si>
  <si>
    <t xml:space="preserve">Years of OCF</t>
  </si>
  <si>
    <t xml:space="preserve">Source</t>
  </si>
  <si>
    <t xml:space="preserve">Notes</t>
  </si>
  <si>
    <t xml:space="preserve">All five</t>
  </si>
  <si>
    <t xml:space="preserve">mixed</t>
  </si>
  <si>
    <t xml:space="preserve">Date</t>
  </si>
  <si>
    <t xml:space="preserve">Change</t>
  </si>
  <si>
    <t xml:space="preserve">By</t>
  </si>
  <si>
    <t xml:space="preserve">Ledger created from capex-ocf-hyperscalers.csv, capex-allin-ledger.csv, capex-hidden-leases.csv (Q3'21–latest; finance leases from Q1'24).</t>
  </si>
  <si>
    <t xml:space="preserve">Claude</t>
  </si>
  <si>
    <t xml:space="preserve">All-in definition: capex incl. finance leases as each company reports it (David, option b).</t>
  </si>
  <si>
    <t xml:space="preserve">David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</si>
</sst>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;\(#,##0.00\);\-"/>
    <numFmt numFmtId="166" formatCode="0.0%;\(0.0%\);\-"/>
    <numFmt numFmtId="167" formatCode="General"/>
    <numFmt numFmtId="168" formatCode="0.0\x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008000"/>
      <name val="Arial"/>
      <family val="0"/>
      <charset val="1"/>
    </font>
    <font>
      <sz val="11"/>
      <color theme="1"/>
      <name val="Arial"/>
      <family val="0"/>
      <charset val="1"/>
    </font>
    <font>
      <i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2A44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1F2A4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008000"/>
          <bgColor rgb="FF000000"/>
        </patternFill>
      </fill>
    </dxf>
    <dxf>
      <fill>
        <patternFill patternType="solid">
          <fgColor rgb="FFF4C7C3"/>
          <bgColor rgb="FF000000"/>
        </patternFill>
      </fill>
    </dxf>
    <dxf>
      <fill>
        <patternFill>
          <bgColor rgb="FFF4C7C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C7C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ables/table1.xml><?xml version="1.0" encoding="utf-8"?>
<table xmlns="http://schemas.openxmlformats.org/spreadsheetml/2006/main" id="1" name="Ledger" displayName="Ledger" ref="A1:M238" headerRowCount="1" totalsRowCount="0" totalsRowShown="0">
  <autoFilter ref="A1:M238"/>
  <tableColumns count="13">
    <tableColumn id="1" name="company"/>
    <tableColumn id="2" name="ticker"/>
    <tableColumn id="3" name="metric"/>
    <tableColumn id="4" name="calendar_quarter"/>
    <tableColumn id="5" name="period_end"/>
    <tableColumn id="6" name="fiscal_period"/>
    <tableColumn id="7" name="value"/>
    <tableColumn id="8" name="unit"/>
    <tableColumn id="9" name="basis"/>
    <tableColumn id="10" name="source"/>
    <tableColumn id="11" name="as_of"/>
    <tableColumn id="12" name="notes"/>
    <tableColumn id="13" name="key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26.8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/>
    </row>
    <row r="11" customFormat="false" ht="15" hidden="false" customHeight="false" outlineLevel="0" collapsed="false">
      <c r="A11" s="3" t="s">
        <v>8</v>
      </c>
    </row>
    <row r="12" customFormat="false" ht="26.85" hidden="false" customHeight="false" outlineLevel="0" collapsed="false">
      <c r="A12" s="2" t="s">
        <v>9</v>
      </c>
    </row>
    <row r="13" customFormat="false" ht="26.8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 t="s">
        <v>11</v>
      </c>
    </row>
    <row r="15" customFormat="false" ht="15" hidden="false" customHeight="false" outlineLevel="0" collapsed="false">
      <c r="A15" s="2"/>
    </row>
    <row r="16" customFormat="false" ht="15" hidden="false" customHeight="false" outlineLevel="0" collapsed="false">
      <c r="A16" s="3" t="s">
        <v>12</v>
      </c>
    </row>
    <row r="17" customFormat="false" ht="15" hidden="false" customHeight="false" outlineLevel="0" collapsed="false">
      <c r="A17" s="2" t="s">
        <v>13</v>
      </c>
    </row>
    <row r="18" customFormat="false" ht="15" hidden="false" customHeight="false" outlineLevel="0" collapsed="false">
      <c r="A18" s="2"/>
    </row>
    <row r="19" customFormat="false" ht="15" hidden="false" customHeight="false" outlineLevel="0" collapsed="false">
      <c r="A19" s="3" t="s">
        <v>14</v>
      </c>
    </row>
    <row r="20" customFormat="false" ht="26.85" hidden="false" customHeight="false" outlineLevel="0" collapsed="false">
      <c r="A20" s="2" t="s">
        <v>15</v>
      </c>
    </row>
    <row r="21" customFormat="false" ht="15" hidden="false" customHeight="false" outlineLevel="0" collapsed="false">
      <c r="A21" s="2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9"/>
    <col collapsed="false" customWidth="true" hidden="false" outlineLevel="0" max="3" min="3" style="0" width="15"/>
    <col collapsed="false" customWidth="true" hidden="false" outlineLevel="0" max="4" min="4" style="0" width="40"/>
    <col collapsed="false" customWidth="true" hidden="false" outlineLevel="0" max="5" min="5" style="0" width="90"/>
  </cols>
  <sheetData>
    <row r="1" customFormat="false" ht="26.85" hidden="false" customHeight="false" outlineLevel="0" collapsed="false">
      <c r="A1" s="4" t="s">
        <v>17</v>
      </c>
      <c r="B1" s="4" t="s">
        <v>18</v>
      </c>
      <c r="C1" s="4" t="s">
        <v>19</v>
      </c>
      <c r="D1" s="4" t="s">
        <v>20</v>
      </c>
      <c r="E1" s="4" t="s">
        <v>21</v>
      </c>
    </row>
    <row r="2" customFormat="false" ht="15" hidden="false" customHeight="false" outlineLevel="0" collapsed="false">
      <c r="A2" s="5" t="s">
        <v>22</v>
      </c>
      <c r="B2" s="5" t="s">
        <v>23</v>
      </c>
      <c r="C2" s="5" t="s">
        <v>24</v>
      </c>
      <c r="D2" s="5" t="s">
        <v>25</v>
      </c>
      <c r="E2" s="5" t="s">
        <v>26</v>
      </c>
    </row>
    <row r="3" customFormat="false" ht="15" hidden="false" customHeight="false" outlineLevel="0" collapsed="false">
      <c r="A3" s="5" t="s">
        <v>27</v>
      </c>
      <c r="B3" s="5" t="s">
        <v>28</v>
      </c>
      <c r="C3" s="5" t="s">
        <v>29</v>
      </c>
      <c r="D3" s="5" t="s">
        <v>30</v>
      </c>
      <c r="E3" s="5" t="s">
        <v>31</v>
      </c>
    </row>
    <row r="4" customFormat="false" ht="15" hidden="false" customHeight="false" outlineLevel="0" collapsed="false">
      <c r="A4" s="5" t="s">
        <v>32</v>
      </c>
      <c r="B4" s="5" t="s">
        <v>33</v>
      </c>
      <c r="C4" s="5" t="s">
        <v>29</v>
      </c>
      <c r="D4" s="5" t="s">
        <v>30</v>
      </c>
      <c r="E4" s="5" t="s">
        <v>34</v>
      </c>
    </row>
    <row r="5" customFormat="false" ht="15" hidden="false" customHeight="false" outlineLevel="0" collapsed="false">
      <c r="A5" s="5" t="s">
        <v>35</v>
      </c>
      <c r="B5" s="5" t="s">
        <v>36</v>
      </c>
      <c r="C5" s="5" t="s">
        <v>29</v>
      </c>
      <c r="D5" s="5" t="s">
        <v>30</v>
      </c>
      <c r="E5" s="5" t="s">
        <v>37</v>
      </c>
    </row>
    <row r="6" customFormat="false" ht="15" hidden="false" customHeight="false" outlineLevel="0" collapsed="false">
      <c r="A6" s="5" t="s">
        <v>38</v>
      </c>
      <c r="B6" s="5" t="s">
        <v>39</v>
      </c>
      <c r="C6" s="5" t="s">
        <v>40</v>
      </c>
      <c r="D6" s="5" t="s">
        <v>41</v>
      </c>
      <c r="E6" s="5" t="s">
        <v>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8"/>
    <col collapsed="false" customWidth="true" hidden="false" outlineLevel="0" max="3" min="3" style="0" width="26"/>
    <col collapsed="false" customWidth="true" hidden="false" outlineLevel="0" max="4" min="4" style="0" width="10"/>
    <col collapsed="false" customWidth="true" hidden="false" outlineLevel="0" max="5" min="5" style="0" width="12"/>
    <col collapsed="false" customWidth="true" hidden="false" outlineLevel="0" max="6" min="6" style="0" width="11"/>
    <col collapsed="false" customWidth="true" hidden="false" outlineLevel="0" max="7" min="7" style="0" width="10"/>
    <col collapsed="false" customWidth="true" hidden="false" outlineLevel="0" max="8" min="8" style="0" width="8"/>
    <col collapsed="false" customWidth="true" hidden="false" outlineLevel="0" max="9" min="9" style="0" width="50"/>
    <col collapsed="false" customWidth="true" hidden="false" outlineLevel="0" max="10" min="10" style="0" width="46"/>
    <col collapsed="false" customWidth="true" hidden="false" outlineLevel="0" max="11" min="11" style="0" width="11"/>
    <col collapsed="false" customWidth="true" hidden="false" outlineLevel="0" max="12" min="12" style="0" width="60"/>
    <col collapsed="false" customWidth="true" hidden="false" outlineLevel="0" max="13" min="13" style="0" width="8"/>
  </cols>
  <sheetData>
    <row r="1" customFormat="false" ht="39.55" hidden="false" customHeight="false" outlineLevel="0" collapsed="false">
      <c r="A1" s="4" t="s">
        <v>43</v>
      </c>
      <c r="B1" s="4" t="s">
        <v>44</v>
      </c>
      <c r="C1" s="4" t="s">
        <v>45</v>
      </c>
      <c r="D1" s="4" t="s">
        <v>46</v>
      </c>
      <c r="E1" s="4" t="s">
        <v>47</v>
      </c>
      <c r="F1" s="4" t="s">
        <v>48</v>
      </c>
      <c r="G1" s="4" t="s">
        <v>49</v>
      </c>
      <c r="H1" s="4" t="s">
        <v>50</v>
      </c>
      <c r="I1" s="4" t="s">
        <v>51</v>
      </c>
      <c r="J1" s="4" t="s">
        <v>52</v>
      </c>
      <c r="K1" s="4" t="s">
        <v>53</v>
      </c>
      <c r="L1" s="4" t="s">
        <v>54</v>
      </c>
      <c r="M1" s="4" t="s">
        <v>55</v>
      </c>
    </row>
    <row r="2" customFormat="false" ht="15" hidden="false" customHeight="false" outlineLevel="0" collapsed="false">
      <c r="A2" s="6" t="s">
        <v>22</v>
      </c>
      <c r="B2" s="6" t="s">
        <v>23</v>
      </c>
      <c r="C2" s="6" t="s">
        <v>56</v>
      </c>
      <c r="D2" s="6" t="s">
        <v>57</v>
      </c>
      <c r="E2" s="6" t="s">
        <v>58</v>
      </c>
      <c r="F2" s="6" t="s">
        <v>59</v>
      </c>
      <c r="G2" s="7" t="n">
        <v>5.81</v>
      </c>
      <c r="H2" s="6" t="s">
        <v>60</v>
      </c>
      <c r="I2" s="6" t="s">
        <v>61</v>
      </c>
      <c r="J2" s="6" t="s">
        <v>62</v>
      </c>
      <c r="K2" s="6" t="s">
        <v>63</v>
      </c>
      <c r="L2" s="6"/>
      <c r="M2" s="6" t="n">
        <f aca="false">IF(D2="","",(2000+VALUE(RIGHT(D2,2)))*4+VALUE(MID(D2,2,1)))</f>
        <v>8087</v>
      </c>
    </row>
    <row r="3" customFormat="false" ht="15" hidden="false" customHeight="false" outlineLevel="0" collapsed="false">
      <c r="A3" s="6" t="s">
        <v>22</v>
      </c>
      <c r="B3" s="6" t="s">
        <v>23</v>
      </c>
      <c r="C3" s="6" t="s">
        <v>56</v>
      </c>
      <c r="D3" s="6" t="s">
        <v>64</v>
      </c>
      <c r="E3" s="6" t="s">
        <v>65</v>
      </c>
      <c r="F3" s="6" t="s">
        <v>66</v>
      </c>
      <c r="G3" s="7" t="n">
        <v>5.87</v>
      </c>
      <c r="H3" s="6" t="s">
        <v>60</v>
      </c>
      <c r="I3" s="6" t="s">
        <v>61</v>
      </c>
      <c r="J3" s="6" t="s">
        <v>62</v>
      </c>
      <c r="K3" s="6" t="s">
        <v>63</v>
      </c>
      <c r="L3" s="6"/>
      <c r="M3" s="6" t="n">
        <f aca="false">IF(D3="","",(2000+VALUE(RIGHT(D3,2)))*4+VALUE(MID(D3,2,1)))</f>
        <v>8088</v>
      </c>
    </row>
    <row r="4" customFormat="false" ht="15" hidden="false" customHeight="false" outlineLevel="0" collapsed="false">
      <c r="A4" s="6" t="s">
        <v>22</v>
      </c>
      <c r="B4" s="6" t="s">
        <v>23</v>
      </c>
      <c r="C4" s="6" t="s">
        <v>56</v>
      </c>
      <c r="D4" s="6" t="s">
        <v>67</v>
      </c>
      <c r="E4" s="6" t="s">
        <v>68</v>
      </c>
      <c r="F4" s="6" t="s">
        <v>69</v>
      </c>
      <c r="G4" s="7" t="n">
        <v>5.34</v>
      </c>
      <c r="H4" s="6" t="s">
        <v>60</v>
      </c>
      <c r="I4" s="6" t="s">
        <v>61</v>
      </c>
      <c r="J4" s="6" t="s">
        <v>62</v>
      </c>
      <c r="K4" s="6" t="s">
        <v>63</v>
      </c>
      <c r="L4" s="6"/>
      <c r="M4" s="6" t="n">
        <f aca="false">IF(D4="","",(2000+VALUE(RIGHT(D4,2)))*4+VALUE(MID(D4,2,1)))</f>
        <v>8089</v>
      </c>
    </row>
    <row r="5" customFormat="false" ht="15" hidden="false" customHeight="false" outlineLevel="0" collapsed="false">
      <c r="A5" s="6" t="s">
        <v>22</v>
      </c>
      <c r="B5" s="6" t="s">
        <v>23</v>
      </c>
      <c r="C5" s="6" t="s">
        <v>56</v>
      </c>
      <c r="D5" s="6" t="s">
        <v>70</v>
      </c>
      <c r="E5" s="6" t="s">
        <v>71</v>
      </c>
      <c r="F5" s="6" t="s">
        <v>72</v>
      </c>
      <c r="G5" s="7" t="n">
        <v>6.87</v>
      </c>
      <c r="H5" s="6" t="s">
        <v>60</v>
      </c>
      <c r="I5" s="6" t="s">
        <v>61</v>
      </c>
      <c r="J5" s="6" t="s">
        <v>62</v>
      </c>
      <c r="K5" s="6" t="s">
        <v>63</v>
      </c>
      <c r="L5" s="6"/>
      <c r="M5" s="6" t="n">
        <f aca="false">IF(D5="","",(2000+VALUE(RIGHT(D5,2)))*4+VALUE(MID(D5,2,1)))</f>
        <v>8090</v>
      </c>
    </row>
    <row r="6" customFormat="false" ht="15" hidden="false" customHeight="false" outlineLevel="0" collapsed="false">
      <c r="A6" s="6" t="s">
        <v>22</v>
      </c>
      <c r="B6" s="6" t="s">
        <v>23</v>
      </c>
      <c r="C6" s="6" t="s">
        <v>56</v>
      </c>
      <c r="D6" s="6" t="s">
        <v>73</v>
      </c>
      <c r="E6" s="6" t="s">
        <v>74</v>
      </c>
      <c r="F6" s="6" t="s">
        <v>75</v>
      </c>
      <c r="G6" s="7" t="n">
        <v>6.28</v>
      </c>
      <c r="H6" s="6" t="s">
        <v>60</v>
      </c>
      <c r="I6" s="6" t="s">
        <v>61</v>
      </c>
      <c r="J6" s="6" t="s">
        <v>62</v>
      </c>
      <c r="K6" s="6" t="s">
        <v>63</v>
      </c>
      <c r="L6" s="6"/>
      <c r="M6" s="6" t="n">
        <f aca="false">IF(D6="","",(2000+VALUE(RIGHT(D6,2)))*4+VALUE(MID(D6,2,1)))</f>
        <v>8091</v>
      </c>
    </row>
    <row r="7" customFormat="false" ht="15" hidden="false" customHeight="false" outlineLevel="0" collapsed="false">
      <c r="A7" s="6" t="s">
        <v>22</v>
      </c>
      <c r="B7" s="6" t="s">
        <v>23</v>
      </c>
      <c r="C7" s="6" t="s">
        <v>56</v>
      </c>
      <c r="D7" s="6" t="s">
        <v>76</v>
      </c>
      <c r="E7" s="6" t="s">
        <v>77</v>
      </c>
      <c r="F7" s="6" t="s">
        <v>78</v>
      </c>
      <c r="G7" s="7" t="n">
        <v>6.27</v>
      </c>
      <c r="H7" s="6" t="s">
        <v>60</v>
      </c>
      <c r="I7" s="6" t="s">
        <v>61</v>
      </c>
      <c r="J7" s="6" t="s">
        <v>62</v>
      </c>
      <c r="K7" s="6" t="s">
        <v>63</v>
      </c>
      <c r="L7" s="6"/>
      <c r="M7" s="6" t="n">
        <f aca="false">IF(D7="","",(2000+VALUE(RIGHT(D7,2)))*4+VALUE(MID(D7,2,1)))</f>
        <v>8092</v>
      </c>
    </row>
    <row r="8" customFormat="false" ht="15" hidden="false" customHeight="false" outlineLevel="0" collapsed="false">
      <c r="A8" s="6" t="s">
        <v>22</v>
      </c>
      <c r="B8" s="6" t="s">
        <v>23</v>
      </c>
      <c r="C8" s="6" t="s">
        <v>56</v>
      </c>
      <c r="D8" s="6" t="s">
        <v>79</v>
      </c>
      <c r="E8" s="6" t="s">
        <v>80</v>
      </c>
      <c r="F8" s="6" t="s">
        <v>81</v>
      </c>
      <c r="G8" s="7" t="n">
        <v>6.61</v>
      </c>
      <c r="H8" s="6" t="s">
        <v>60</v>
      </c>
      <c r="I8" s="6" t="s">
        <v>61</v>
      </c>
      <c r="J8" s="6" t="s">
        <v>62</v>
      </c>
      <c r="K8" s="6" t="s">
        <v>63</v>
      </c>
      <c r="L8" s="6"/>
      <c r="M8" s="6" t="n">
        <f aca="false">IF(D8="","",(2000+VALUE(RIGHT(D8,2)))*4+VALUE(MID(D8,2,1)))</f>
        <v>8093</v>
      </c>
    </row>
    <row r="9" customFormat="false" ht="15" hidden="false" customHeight="false" outlineLevel="0" collapsed="false">
      <c r="A9" s="6" t="s">
        <v>22</v>
      </c>
      <c r="B9" s="6" t="s">
        <v>23</v>
      </c>
      <c r="C9" s="6" t="s">
        <v>56</v>
      </c>
      <c r="D9" s="6" t="s">
        <v>82</v>
      </c>
      <c r="E9" s="6" t="s">
        <v>83</v>
      </c>
      <c r="F9" s="6" t="s">
        <v>84</v>
      </c>
      <c r="G9" s="7" t="n">
        <v>8.94</v>
      </c>
      <c r="H9" s="6" t="s">
        <v>60</v>
      </c>
      <c r="I9" s="6" t="s">
        <v>61</v>
      </c>
      <c r="J9" s="6" t="s">
        <v>62</v>
      </c>
      <c r="K9" s="6" t="s">
        <v>63</v>
      </c>
      <c r="L9" s="6"/>
      <c r="M9" s="6" t="n">
        <f aca="false">IF(D9="","",(2000+VALUE(RIGHT(D9,2)))*4+VALUE(MID(D9,2,1)))</f>
        <v>8094</v>
      </c>
    </row>
    <row r="10" customFormat="false" ht="15" hidden="false" customHeight="false" outlineLevel="0" collapsed="false">
      <c r="A10" s="6" t="s">
        <v>22</v>
      </c>
      <c r="B10" s="6" t="s">
        <v>23</v>
      </c>
      <c r="C10" s="6" t="s">
        <v>56</v>
      </c>
      <c r="D10" s="6" t="s">
        <v>85</v>
      </c>
      <c r="E10" s="6" t="s">
        <v>86</v>
      </c>
      <c r="F10" s="6" t="s">
        <v>87</v>
      </c>
      <c r="G10" s="7" t="n">
        <v>9.92</v>
      </c>
      <c r="H10" s="6" t="s">
        <v>60</v>
      </c>
      <c r="I10" s="6" t="s">
        <v>61</v>
      </c>
      <c r="J10" s="6" t="s">
        <v>62</v>
      </c>
      <c r="K10" s="6" t="s">
        <v>63</v>
      </c>
      <c r="L10" s="6"/>
      <c r="M10" s="6" t="n">
        <f aca="false">IF(D10="","",(2000+VALUE(RIGHT(D10,2)))*4+VALUE(MID(D10,2,1)))</f>
        <v>8095</v>
      </c>
    </row>
    <row r="11" customFormat="false" ht="15" hidden="false" customHeight="false" outlineLevel="0" collapsed="false">
      <c r="A11" s="6" t="s">
        <v>22</v>
      </c>
      <c r="B11" s="6" t="s">
        <v>23</v>
      </c>
      <c r="C11" s="6" t="s">
        <v>56</v>
      </c>
      <c r="D11" s="6" t="s">
        <v>88</v>
      </c>
      <c r="E11" s="6" t="s">
        <v>89</v>
      </c>
      <c r="F11" s="6" t="s">
        <v>90</v>
      </c>
      <c r="G11" s="7" t="n">
        <v>9.73</v>
      </c>
      <c r="H11" s="6" t="s">
        <v>60</v>
      </c>
      <c r="I11" s="6" t="s">
        <v>61</v>
      </c>
      <c r="J11" s="6" t="s">
        <v>62</v>
      </c>
      <c r="K11" s="6" t="s">
        <v>63</v>
      </c>
      <c r="L11" s="6"/>
      <c r="M11" s="6" t="n">
        <f aca="false">IF(D11="","",(2000+VALUE(RIGHT(D11,2)))*4+VALUE(MID(D11,2,1)))</f>
        <v>8096</v>
      </c>
    </row>
    <row r="12" customFormat="false" ht="15" hidden="false" customHeight="false" outlineLevel="0" collapsed="false">
      <c r="A12" s="6" t="s">
        <v>22</v>
      </c>
      <c r="B12" s="6" t="s">
        <v>23</v>
      </c>
      <c r="C12" s="6" t="s">
        <v>56</v>
      </c>
      <c r="D12" s="6" t="s">
        <v>91</v>
      </c>
      <c r="E12" s="6" t="s">
        <v>92</v>
      </c>
      <c r="F12" s="6" t="s">
        <v>93</v>
      </c>
      <c r="G12" s="7" t="n">
        <v>10.95</v>
      </c>
      <c r="H12" s="6" t="s">
        <v>60</v>
      </c>
      <c r="I12" s="6" t="s">
        <v>61</v>
      </c>
      <c r="J12" s="6" t="s">
        <v>62</v>
      </c>
      <c r="K12" s="6" t="s">
        <v>63</v>
      </c>
      <c r="L12" s="6"/>
      <c r="M12" s="6" t="n">
        <f aca="false">IF(D12="","",(2000+VALUE(RIGHT(D12,2)))*4+VALUE(MID(D12,2,1)))</f>
        <v>8097</v>
      </c>
    </row>
    <row r="13" customFormat="false" ht="15" hidden="false" customHeight="false" outlineLevel="0" collapsed="false">
      <c r="A13" s="6" t="s">
        <v>22</v>
      </c>
      <c r="B13" s="6" t="s">
        <v>23</v>
      </c>
      <c r="C13" s="6" t="s">
        <v>56</v>
      </c>
      <c r="D13" s="6" t="s">
        <v>94</v>
      </c>
      <c r="E13" s="6" t="s">
        <v>95</v>
      </c>
      <c r="F13" s="6" t="s">
        <v>96</v>
      </c>
      <c r="G13" s="7" t="n">
        <v>13.87</v>
      </c>
      <c r="H13" s="6" t="s">
        <v>60</v>
      </c>
      <c r="I13" s="6" t="s">
        <v>61</v>
      </c>
      <c r="J13" s="6" t="s">
        <v>62</v>
      </c>
      <c r="K13" s="6" t="s">
        <v>63</v>
      </c>
      <c r="L13" s="6"/>
      <c r="M13" s="6" t="n">
        <f aca="false">IF(D13="","",(2000+VALUE(RIGHT(D13,2)))*4+VALUE(MID(D13,2,1)))</f>
        <v>8098</v>
      </c>
    </row>
    <row r="14" customFormat="false" ht="15" hidden="false" customHeight="false" outlineLevel="0" collapsed="false">
      <c r="A14" s="6" t="s">
        <v>22</v>
      </c>
      <c r="B14" s="6" t="s">
        <v>23</v>
      </c>
      <c r="C14" s="6" t="s">
        <v>56</v>
      </c>
      <c r="D14" s="6" t="s">
        <v>97</v>
      </c>
      <c r="E14" s="6" t="s">
        <v>98</v>
      </c>
      <c r="F14" s="6" t="s">
        <v>99</v>
      </c>
      <c r="G14" s="7" t="n">
        <v>14.92</v>
      </c>
      <c r="H14" s="6" t="s">
        <v>60</v>
      </c>
      <c r="I14" s="6" t="s">
        <v>61</v>
      </c>
      <c r="J14" s="6" t="s">
        <v>62</v>
      </c>
      <c r="K14" s="6" t="s">
        <v>63</v>
      </c>
      <c r="L14" s="6"/>
      <c r="M14" s="6" t="n">
        <f aca="false">IF(D14="","",(2000+VALUE(RIGHT(D14,2)))*4+VALUE(MID(D14,2,1)))</f>
        <v>8099</v>
      </c>
    </row>
    <row r="15" customFormat="false" ht="15" hidden="false" customHeight="false" outlineLevel="0" collapsed="false">
      <c r="A15" s="6" t="s">
        <v>22</v>
      </c>
      <c r="B15" s="6" t="s">
        <v>23</v>
      </c>
      <c r="C15" s="6" t="s">
        <v>56</v>
      </c>
      <c r="D15" s="6" t="s">
        <v>100</v>
      </c>
      <c r="E15" s="6" t="s">
        <v>101</v>
      </c>
      <c r="F15" s="6" t="s">
        <v>102</v>
      </c>
      <c r="G15" s="7" t="n">
        <v>15.8</v>
      </c>
      <c r="H15" s="6" t="s">
        <v>60</v>
      </c>
      <c r="I15" s="6" t="s">
        <v>61</v>
      </c>
      <c r="J15" s="6" t="s">
        <v>62</v>
      </c>
      <c r="K15" s="6" t="s">
        <v>63</v>
      </c>
      <c r="L15" s="6"/>
      <c r="M15" s="6" t="n">
        <f aca="false">IF(D15="","",(2000+VALUE(RIGHT(D15,2)))*4+VALUE(MID(D15,2,1)))</f>
        <v>8100</v>
      </c>
    </row>
    <row r="16" customFormat="false" ht="15" hidden="false" customHeight="false" outlineLevel="0" collapsed="false">
      <c r="A16" s="6" t="s">
        <v>22</v>
      </c>
      <c r="B16" s="6" t="s">
        <v>23</v>
      </c>
      <c r="C16" s="6" t="s">
        <v>56</v>
      </c>
      <c r="D16" s="6" t="s">
        <v>103</v>
      </c>
      <c r="E16" s="6" t="s">
        <v>104</v>
      </c>
      <c r="F16" s="6" t="s">
        <v>105</v>
      </c>
      <c r="G16" s="7" t="n">
        <v>16.75</v>
      </c>
      <c r="H16" s="6" t="s">
        <v>60</v>
      </c>
      <c r="I16" s="6" t="s">
        <v>61</v>
      </c>
      <c r="J16" s="6" t="s">
        <v>62</v>
      </c>
      <c r="K16" s="6" t="s">
        <v>63</v>
      </c>
      <c r="L16" s="6"/>
      <c r="M16" s="6" t="n">
        <f aca="false">IF(D16="","",(2000+VALUE(RIGHT(D16,2)))*4+VALUE(MID(D16,2,1)))</f>
        <v>8101</v>
      </c>
    </row>
    <row r="17" customFormat="false" ht="15" hidden="false" customHeight="false" outlineLevel="0" collapsed="false">
      <c r="A17" s="6" t="s">
        <v>22</v>
      </c>
      <c r="B17" s="6" t="s">
        <v>23</v>
      </c>
      <c r="C17" s="6" t="s">
        <v>56</v>
      </c>
      <c r="D17" s="6" t="s">
        <v>106</v>
      </c>
      <c r="E17" s="6" t="s">
        <v>107</v>
      </c>
      <c r="F17" s="6" t="s">
        <v>108</v>
      </c>
      <c r="G17" s="7" t="n">
        <v>17.08</v>
      </c>
      <c r="H17" s="6" t="s">
        <v>60</v>
      </c>
      <c r="I17" s="6" t="s">
        <v>61</v>
      </c>
      <c r="J17" s="6" t="s">
        <v>62</v>
      </c>
      <c r="K17" s="6" t="s">
        <v>63</v>
      </c>
      <c r="L17" s="6"/>
      <c r="M17" s="6" t="n">
        <f aca="false">IF(D17="","",(2000+VALUE(RIGHT(D17,2)))*4+VALUE(MID(D17,2,1)))</f>
        <v>8102</v>
      </c>
    </row>
    <row r="18" customFormat="false" ht="15" hidden="false" customHeight="false" outlineLevel="0" collapsed="false">
      <c r="A18" s="6" t="s">
        <v>22</v>
      </c>
      <c r="B18" s="6" t="s">
        <v>23</v>
      </c>
      <c r="C18" s="6" t="s">
        <v>56</v>
      </c>
      <c r="D18" s="6" t="s">
        <v>109</v>
      </c>
      <c r="E18" s="6" t="s">
        <v>110</v>
      </c>
      <c r="F18" s="6" t="s">
        <v>111</v>
      </c>
      <c r="G18" s="7" t="n">
        <v>19.39</v>
      </c>
      <c r="H18" s="6" t="s">
        <v>60</v>
      </c>
      <c r="I18" s="6" t="s">
        <v>61</v>
      </c>
      <c r="J18" s="6" t="s">
        <v>62</v>
      </c>
      <c r="K18" s="6" t="s">
        <v>63</v>
      </c>
      <c r="L18" s="6"/>
      <c r="M18" s="6" t="n">
        <f aca="false">IF(D18="","",(2000+VALUE(RIGHT(D18,2)))*4+VALUE(MID(D18,2,1)))</f>
        <v>8103</v>
      </c>
    </row>
    <row r="19" customFormat="false" ht="15" hidden="false" customHeight="false" outlineLevel="0" collapsed="false">
      <c r="A19" s="6" t="s">
        <v>22</v>
      </c>
      <c r="B19" s="6" t="s">
        <v>23</v>
      </c>
      <c r="C19" s="6" t="s">
        <v>56</v>
      </c>
      <c r="D19" s="6" t="s">
        <v>112</v>
      </c>
      <c r="E19" s="6" t="s">
        <v>113</v>
      </c>
      <c r="F19" s="6" t="s">
        <v>114</v>
      </c>
      <c r="G19" s="7" t="n">
        <v>29.88</v>
      </c>
      <c r="H19" s="6" t="s">
        <v>60</v>
      </c>
      <c r="I19" s="6" t="s">
        <v>61</v>
      </c>
      <c r="J19" s="6" t="s">
        <v>62</v>
      </c>
      <c r="K19" s="6" t="s">
        <v>63</v>
      </c>
      <c r="L19" s="6"/>
      <c r="M19" s="6" t="n">
        <f aca="false">IF(D19="","",(2000+VALUE(RIGHT(D19,2)))*4+VALUE(MID(D19,2,1)))</f>
        <v>8104</v>
      </c>
    </row>
    <row r="20" customFormat="false" ht="15" hidden="false" customHeight="false" outlineLevel="0" collapsed="false">
      <c r="A20" s="6" t="s">
        <v>22</v>
      </c>
      <c r="B20" s="6" t="s">
        <v>23</v>
      </c>
      <c r="C20" s="6" t="s">
        <v>56</v>
      </c>
      <c r="D20" s="6" t="s">
        <v>115</v>
      </c>
      <c r="E20" s="6" t="s">
        <v>116</v>
      </c>
      <c r="F20" s="6" t="s">
        <v>117</v>
      </c>
      <c r="G20" s="7" t="n">
        <v>30.88</v>
      </c>
      <c r="H20" s="6" t="s">
        <v>60</v>
      </c>
      <c r="I20" s="6" t="s">
        <v>61</v>
      </c>
      <c r="J20" s="6" t="s">
        <v>62</v>
      </c>
      <c r="K20" s="6" t="s">
        <v>63</v>
      </c>
      <c r="L20" s="6"/>
      <c r="M20" s="6" t="n">
        <f aca="false">IF(D20="","",(2000+VALUE(RIGHT(D20,2)))*4+VALUE(MID(D20,2,1)))</f>
        <v>8105</v>
      </c>
    </row>
    <row r="21" customFormat="false" ht="15" hidden="false" customHeight="false" outlineLevel="0" collapsed="false">
      <c r="A21" s="6" t="s">
        <v>22</v>
      </c>
      <c r="B21" s="6" t="s">
        <v>23</v>
      </c>
      <c r="C21" s="6" t="s">
        <v>56</v>
      </c>
      <c r="D21" s="6" t="s">
        <v>118</v>
      </c>
      <c r="E21" s="6" t="s">
        <v>119</v>
      </c>
      <c r="F21" s="6" t="s">
        <v>120</v>
      </c>
      <c r="G21" s="7" t="n">
        <v>35.8</v>
      </c>
      <c r="H21" s="6" t="s">
        <v>60</v>
      </c>
      <c r="I21" s="6" t="s">
        <v>61</v>
      </c>
      <c r="J21" s="6" t="s">
        <v>62</v>
      </c>
      <c r="K21" s="6" t="s">
        <v>63</v>
      </c>
      <c r="L21" s="6"/>
      <c r="M21" s="6" t="n">
        <f aca="false">IF(D21="","",(2000+VALUE(RIGHT(D21,2)))*4+VALUE(MID(D21,2,1)))</f>
        <v>8106</v>
      </c>
    </row>
    <row r="22" customFormat="false" ht="15" hidden="false" customHeight="false" outlineLevel="0" collapsed="false">
      <c r="A22" s="6" t="s">
        <v>22</v>
      </c>
      <c r="B22" s="6" t="s">
        <v>23</v>
      </c>
      <c r="C22" s="6" t="s">
        <v>121</v>
      </c>
      <c r="D22" s="6" t="s">
        <v>91</v>
      </c>
      <c r="E22" s="6" t="s">
        <v>92</v>
      </c>
      <c r="F22" s="6" t="s">
        <v>93</v>
      </c>
      <c r="G22" s="7" t="n">
        <v>3.05</v>
      </c>
      <c r="H22" s="6" t="s">
        <v>60</v>
      </c>
      <c r="I22" s="6" t="s">
        <v>26</v>
      </c>
      <c r="J22" s="6" t="s">
        <v>122</v>
      </c>
      <c r="K22" s="6" t="s">
        <v>63</v>
      </c>
      <c r="L22" s="6"/>
      <c r="M22" s="6" t="n">
        <f aca="false">IF(D22="","",(2000+VALUE(RIGHT(D22,2)))*4+VALUE(MID(D22,2,1)))</f>
        <v>8097</v>
      </c>
    </row>
    <row r="23" customFormat="false" ht="15" hidden="false" customHeight="false" outlineLevel="0" collapsed="false">
      <c r="A23" s="6" t="s">
        <v>22</v>
      </c>
      <c r="B23" s="6" t="s">
        <v>23</v>
      </c>
      <c r="C23" s="6" t="s">
        <v>121</v>
      </c>
      <c r="D23" s="6" t="s">
        <v>94</v>
      </c>
      <c r="E23" s="6" t="s">
        <v>95</v>
      </c>
      <c r="F23" s="6" t="s">
        <v>96</v>
      </c>
      <c r="G23" s="7" t="n">
        <v>5.13</v>
      </c>
      <c r="H23" s="6" t="s">
        <v>60</v>
      </c>
      <c r="I23" s="6" t="s">
        <v>26</v>
      </c>
      <c r="J23" s="6" t="s">
        <v>122</v>
      </c>
      <c r="K23" s="6" t="s">
        <v>63</v>
      </c>
      <c r="L23" s="6"/>
      <c r="M23" s="6" t="n">
        <f aca="false">IF(D23="","",(2000+VALUE(RIGHT(D23,2)))*4+VALUE(MID(D23,2,1)))</f>
        <v>8098</v>
      </c>
    </row>
    <row r="24" customFormat="false" ht="15" hidden="false" customHeight="false" outlineLevel="0" collapsed="false">
      <c r="A24" s="6" t="s">
        <v>22</v>
      </c>
      <c r="B24" s="6" t="s">
        <v>23</v>
      </c>
      <c r="C24" s="6" t="s">
        <v>121</v>
      </c>
      <c r="D24" s="6" t="s">
        <v>97</v>
      </c>
      <c r="E24" s="6" t="s">
        <v>98</v>
      </c>
      <c r="F24" s="6" t="s">
        <v>99</v>
      </c>
      <c r="G24" s="7" t="n">
        <v>5.08</v>
      </c>
      <c r="H24" s="6" t="s">
        <v>60</v>
      </c>
      <c r="I24" s="6" t="s">
        <v>26</v>
      </c>
      <c r="J24" s="6" t="s">
        <v>122</v>
      </c>
      <c r="K24" s="6" t="s">
        <v>63</v>
      </c>
      <c r="L24" s="6"/>
      <c r="M24" s="6" t="n">
        <f aca="false">IF(D24="","",(2000+VALUE(RIGHT(D24,2)))*4+VALUE(MID(D24,2,1)))</f>
        <v>8099</v>
      </c>
    </row>
    <row r="25" customFormat="false" ht="15" hidden="false" customHeight="false" outlineLevel="0" collapsed="false">
      <c r="A25" s="6" t="s">
        <v>22</v>
      </c>
      <c r="B25" s="6" t="s">
        <v>23</v>
      </c>
      <c r="C25" s="6" t="s">
        <v>121</v>
      </c>
      <c r="D25" s="6" t="s">
        <v>100</v>
      </c>
      <c r="E25" s="6" t="s">
        <v>101</v>
      </c>
      <c r="F25" s="6" t="s">
        <v>102</v>
      </c>
      <c r="G25" s="7" t="n">
        <v>6.8</v>
      </c>
      <c r="H25" s="6" t="s">
        <v>60</v>
      </c>
      <c r="I25" s="6" t="s">
        <v>26</v>
      </c>
      <c r="J25" s="6" t="s">
        <v>122</v>
      </c>
      <c r="K25" s="6" t="s">
        <v>63</v>
      </c>
      <c r="L25" s="6"/>
      <c r="M25" s="6" t="n">
        <f aca="false">IF(D25="","",(2000+VALUE(RIGHT(D25,2)))*4+VALUE(MID(D25,2,1)))</f>
        <v>8100</v>
      </c>
    </row>
    <row r="26" customFormat="false" ht="15" hidden="false" customHeight="false" outlineLevel="0" collapsed="false">
      <c r="A26" s="6" t="s">
        <v>22</v>
      </c>
      <c r="B26" s="6" t="s">
        <v>23</v>
      </c>
      <c r="C26" s="6" t="s">
        <v>121</v>
      </c>
      <c r="D26" s="6" t="s">
        <v>103</v>
      </c>
      <c r="E26" s="6" t="s">
        <v>104</v>
      </c>
      <c r="F26" s="6" t="s">
        <v>105</v>
      </c>
      <c r="G26" s="7" t="n">
        <v>4.65</v>
      </c>
      <c r="H26" s="6" t="s">
        <v>60</v>
      </c>
      <c r="I26" s="6" t="s">
        <v>26</v>
      </c>
      <c r="J26" s="6" t="s">
        <v>122</v>
      </c>
      <c r="K26" s="6" t="s">
        <v>63</v>
      </c>
      <c r="L26" s="6"/>
      <c r="M26" s="6" t="n">
        <f aca="false">IF(D26="","",(2000+VALUE(RIGHT(D26,2)))*4+VALUE(MID(D26,2,1)))</f>
        <v>8101</v>
      </c>
    </row>
    <row r="27" customFormat="false" ht="15" hidden="false" customHeight="false" outlineLevel="0" collapsed="false">
      <c r="A27" s="6" t="s">
        <v>22</v>
      </c>
      <c r="B27" s="6" t="s">
        <v>23</v>
      </c>
      <c r="C27" s="6" t="s">
        <v>121</v>
      </c>
      <c r="D27" s="6" t="s">
        <v>106</v>
      </c>
      <c r="E27" s="6" t="s">
        <v>107</v>
      </c>
      <c r="F27" s="6" t="s">
        <v>108</v>
      </c>
      <c r="G27" s="7" t="n">
        <v>7.12</v>
      </c>
      <c r="H27" s="6" t="s">
        <v>60</v>
      </c>
      <c r="I27" s="6" t="s">
        <v>26</v>
      </c>
      <c r="J27" s="6" t="s">
        <v>122</v>
      </c>
      <c r="K27" s="6" t="s">
        <v>63</v>
      </c>
      <c r="L27" s="6"/>
      <c r="M27" s="6" t="n">
        <f aca="false">IF(D27="","",(2000+VALUE(RIGHT(D27,2)))*4+VALUE(MID(D27,2,1)))</f>
        <v>8102</v>
      </c>
    </row>
    <row r="28" customFormat="false" ht="15" hidden="false" customHeight="false" outlineLevel="0" collapsed="false">
      <c r="A28" s="6" t="s">
        <v>22</v>
      </c>
      <c r="B28" s="6" t="s">
        <v>23</v>
      </c>
      <c r="C28" s="6" t="s">
        <v>121</v>
      </c>
      <c r="D28" s="6" t="s">
        <v>109</v>
      </c>
      <c r="E28" s="6" t="s">
        <v>110</v>
      </c>
      <c r="F28" s="6" t="s">
        <v>111</v>
      </c>
      <c r="G28" s="7" t="n">
        <v>15.51</v>
      </c>
      <c r="H28" s="6" t="s">
        <v>60</v>
      </c>
      <c r="I28" s="6" t="s">
        <v>26</v>
      </c>
      <c r="J28" s="6" t="s">
        <v>122</v>
      </c>
      <c r="K28" s="6" t="s">
        <v>63</v>
      </c>
      <c r="L28" s="6"/>
      <c r="M28" s="6" t="n">
        <f aca="false">IF(D28="","",(2000+VALUE(RIGHT(D28,2)))*4+VALUE(MID(D28,2,1)))</f>
        <v>8103</v>
      </c>
    </row>
    <row r="29" customFormat="false" ht="15" hidden="false" customHeight="false" outlineLevel="0" collapsed="false">
      <c r="A29" s="6" t="s">
        <v>22</v>
      </c>
      <c r="B29" s="6" t="s">
        <v>23</v>
      </c>
      <c r="C29" s="6" t="s">
        <v>121</v>
      </c>
      <c r="D29" s="6" t="s">
        <v>112</v>
      </c>
      <c r="E29" s="6" t="s">
        <v>113</v>
      </c>
      <c r="F29" s="6" t="s">
        <v>114</v>
      </c>
      <c r="G29" s="7" t="n">
        <v>7.62</v>
      </c>
      <c r="H29" s="6" t="s">
        <v>60</v>
      </c>
      <c r="I29" s="6" t="s">
        <v>26</v>
      </c>
      <c r="J29" s="6" t="s">
        <v>122</v>
      </c>
      <c r="K29" s="6" t="s">
        <v>63</v>
      </c>
      <c r="L29" s="6"/>
      <c r="M29" s="6" t="n">
        <f aca="false">IF(D29="","",(2000+VALUE(RIGHT(D29,2)))*4+VALUE(MID(D29,2,1)))</f>
        <v>8104</v>
      </c>
    </row>
    <row r="30" customFormat="false" ht="15" hidden="false" customHeight="false" outlineLevel="0" collapsed="false">
      <c r="A30" s="6" t="s">
        <v>22</v>
      </c>
      <c r="B30" s="6" t="s">
        <v>23</v>
      </c>
      <c r="C30" s="6" t="s">
        <v>121</v>
      </c>
      <c r="D30" s="6" t="s">
        <v>115</v>
      </c>
      <c r="E30" s="6" t="s">
        <v>116</v>
      </c>
      <c r="F30" s="6" t="s">
        <v>117</v>
      </c>
      <c r="G30" s="7" t="n">
        <v>1.02</v>
      </c>
      <c r="H30" s="6" t="s">
        <v>60</v>
      </c>
      <c r="I30" s="6" t="s">
        <v>26</v>
      </c>
      <c r="J30" s="6" t="s">
        <v>122</v>
      </c>
      <c r="K30" s="6" t="s">
        <v>63</v>
      </c>
      <c r="L30" s="6"/>
      <c r="M30" s="6" t="n">
        <f aca="false">IF(D30="","",(2000+VALUE(RIGHT(D30,2)))*4+VALUE(MID(D30,2,1)))</f>
        <v>8105</v>
      </c>
    </row>
    <row r="31" customFormat="false" ht="15" hidden="false" customHeight="false" outlineLevel="0" collapsed="false">
      <c r="A31" s="6" t="s">
        <v>22</v>
      </c>
      <c r="B31" s="6" t="s">
        <v>23</v>
      </c>
      <c r="C31" s="6" t="s">
        <v>121</v>
      </c>
      <c r="D31" s="6" t="s">
        <v>118</v>
      </c>
      <c r="E31" s="6" t="s">
        <v>119</v>
      </c>
      <c r="F31" s="6" t="s">
        <v>120</v>
      </c>
      <c r="G31" s="7" t="n">
        <v>5.2</v>
      </c>
      <c r="H31" s="6" t="s">
        <v>60</v>
      </c>
      <c r="I31" s="6" t="s">
        <v>26</v>
      </c>
      <c r="J31" s="6" t="s">
        <v>122</v>
      </c>
      <c r="K31" s="6" t="s">
        <v>63</v>
      </c>
      <c r="L31" s="6"/>
      <c r="M31" s="6" t="n">
        <f aca="false">IF(D31="","",(2000+VALUE(RIGHT(D31,2)))*4+VALUE(MID(D31,2,1)))</f>
        <v>8106</v>
      </c>
    </row>
    <row r="32" customFormat="false" ht="15" hidden="false" customHeight="false" outlineLevel="0" collapsed="false">
      <c r="A32" s="6" t="s">
        <v>22</v>
      </c>
      <c r="B32" s="6" t="s">
        <v>23</v>
      </c>
      <c r="C32" s="6" t="s">
        <v>123</v>
      </c>
      <c r="D32" s="6"/>
      <c r="E32" s="6" t="s">
        <v>119</v>
      </c>
      <c r="F32" s="6"/>
      <c r="G32" s="7" t="n">
        <v>88.52</v>
      </c>
      <c r="H32" s="6" t="s">
        <v>60</v>
      </c>
      <c r="I32" s="6" t="s">
        <v>124</v>
      </c>
      <c r="J32" s="6" t="s">
        <v>125</v>
      </c>
      <c r="K32" s="6" t="s">
        <v>63</v>
      </c>
      <c r="L32" s="6"/>
      <c r="M32" s="6" t="str">
        <f aca="false">IF(D32="","",(2000+VALUE(RIGHT(D32,2)))*4+VALUE(MID(D32,2,1)))</f>
        <v/>
      </c>
    </row>
    <row r="33" customFormat="false" ht="15" hidden="false" customHeight="false" outlineLevel="0" collapsed="false">
      <c r="A33" s="6" t="s">
        <v>22</v>
      </c>
      <c r="B33" s="6" t="s">
        <v>23</v>
      </c>
      <c r="C33" s="6" t="s">
        <v>126</v>
      </c>
      <c r="D33" s="6"/>
      <c r="E33" s="6" t="s">
        <v>119</v>
      </c>
      <c r="F33" s="6"/>
      <c r="G33" s="7" t="n">
        <v>329.1</v>
      </c>
      <c r="H33" s="6" t="s">
        <v>60</v>
      </c>
      <c r="I33" s="6" t="s">
        <v>127</v>
      </c>
      <c r="J33" s="6" t="s">
        <v>125</v>
      </c>
      <c r="K33" s="6" t="s">
        <v>63</v>
      </c>
      <c r="L33" s="6" t="s">
        <v>128</v>
      </c>
      <c r="M33" s="6" t="str">
        <f aca="false">IF(D33="","",(2000+VALUE(RIGHT(D33,2)))*4+VALUE(MID(D33,2,1)))</f>
        <v/>
      </c>
    </row>
    <row r="34" customFormat="false" ht="15" hidden="false" customHeight="false" outlineLevel="0" collapsed="false">
      <c r="A34" s="6" t="s">
        <v>22</v>
      </c>
      <c r="B34" s="6" t="s">
        <v>23</v>
      </c>
      <c r="C34" s="6" t="s">
        <v>129</v>
      </c>
      <c r="D34" s="6" t="s">
        <v>57</v>
      </c>
      <c r="E34" s="6" t="s">
        <v>58</v>
      </c>
      <c r="F34" s="6" t="s">
        <v>59</v>
      </c>
      <c r="G34" s="7" t="n">
        <v>24.54</v>
      </c>
      <c r="H34" s="6" t="s">
        <v>60</v>
      </c>
      <c r="I34" s="6" t="s">
        <v>130</v>
      </c>
      <c r="J34" s="6" t="s">
        <v>62</v>
      </c>
      <c r="K34" s="6" t="s">
        <v>63</v>
      </c>
      <c r="L34" s="6"/>
      <c r="M34" s="6" t="n">
        <f aca="false">IF(D34="","",(2000+VALUE(RIGHT(D34,2)))*4+VALUE(MID(D34,2,1)))</f>
        <v>8087</v>
      </c>
    </row>
    <row r="35" customFormat="false" ht="15" hidden="false" customHeight="false" outlineLevel="0" collapsed="false">
      <c r="A35" s="6" t="s">
        <v>22</v>
      </c>
      <c r="B35" s="6" t="s">
        <v>23</v>
      </c>
      <c r="C35" s="6" t="s">
        <v>129</v>
      </c>
      <c r="D35" s="6" t="s">
        <v>64</v>
      </c>
      <c r="E35" s="6" t="s">
        <v>65</v>
      </c>
      <c r="F35" s="6" t="s">
        <v>66</v>
      </c>
      <c r="G35" s="7" t="n">
        <v>14.48</v>
      </c>
      <c r="H35" s="6" t="s">
        <v>60</v>
      </c>
      <c r="I35" s="6" t="s">
        <v>130</v>
      </c>
      <c r="J35" s="6" t="s">
        <v>62</v>
      </c>
      <c r="K35" s="6" t="s">
        <v>63</v>
      </c>
      <c r="L35" s="6"/>
      <c r="M35" s="6" t="n">
        <f aca="false">IF(D35="","",(2000+VALUE(RIGHT(D35,2)))*4+VALUE(MID(D35,2,1)))</f>
        <v>8088</v>
      </c>
    </row>
    <row r="36" customFormat="false" ht="15" hidden="false" customHeight="false" outlineLevel="0" collapsed="false">
      <c r="A36" s="6" t="s">
        <v>22</v>
      </c>
      <c r="B36" s="6" t="s">
        <v>23</v>
      </c>
      <c r="C36" s="6" t="s">
        <v>129</v>
      </c>
      <c r="D36" s="6" t="s">
        <v>67</v>
      </c>
      <c r="E36" s="6" t="s">
        <v>68</v>
      </c>
      <c r="F36" s="6" t="s">
        <v>69</v>
      </c>
      <c r="G36" s="7" t="n">
        <v>25.39</v>
      </c>
      <c r="H36" s="6" t="s">
        <v>60</v>
      </c>
      <c r="I36" s="6" t="s">
        <v>130</v>
      </c>
      <c r="J36" s="6" t="s">
        <v>62</v>
      </c>
      <c r="K36" s="6" t="s">
        <v>63</v>
      </c>
      <c r="L36" s="6"/>
      <c r="M36" s="6" t="n">
        <f aca="false">IF(D36="","",(2000+VALUE(RIGHT(D36,2)))*4+VALUE(MID(D36,2,1)))</f>
        <v>8089</v>
      </c>
    </row>
    <row r="37" customFormat="false" ht="15" hidden="false" customHeight="false" outlineLevel="0" collapsed="false">
      <c r="A37" s="6" t="s">
        <v>22</v>
      </c>
      <c r="B37" s="6" t="s">
        <v>23</v>
      </c>
      <c r="C37" s="6" t="s">
        <v>129</v>
      </c>
      <c r="D37" s="6" t="s">
        <v>70</v>
      </c>
      <c r="E37" s="6" t="s">
        <v>71</v>
      </c>
      <c r="F37" s="6" t="s">
        <v>72</v>
      </c>
      <c r="G37" s="7" t="n">
        <v>24.63</v>
      </c>
      <c r="H37" s="6" t="s">
        <v>60</v>
      </c>
      <c r="I37" s="6" t="s">
        <v>130</v>
      </c>
      <c r="J37" s="6" t="s">
        <v>62</v>
      </c>
      <c r="K37" s="6" t="s">
        <v>63</v>
      </c>
      <c r="L37" s="6"/>
      <c r="M37" s="6" t="n">
        <f aca="false">IF(D37="","",(2000+VALUE(RIGHT(D37,2)))*4+VALUE(MID(D37,2,1)))</f>
        <v>8090</v>
      </c>
    </row>
    <row r="38" customFormat="false" ht="15" hidden="false" customHeight="false" outlineLevel="0" collapsed="false">
      <c r="A38" s="6" t="s">
        <v>22</v>
      </c>
      <c r="B38" s="6" t="s">
        <v>23</v>
      </c>
      <c r="C38" s="6" t="s">
        <v>129</v>
      </c>
      <c r="D38" s="6" t="s">
        <v>73</v>
      </c>
      <c r="E38" s="6" t="s">
        <v>74</v>
      </c>
      <c r="F38" s="6" t="s">
        <v>75</v>
      </c>
      <c r="G38" s="7" t="n">
        <v>23.2</v>
      </c>
      <c r="H38" s="6" t="s">
        <v>60</v>
      </c>
      <c r="I38" s="6" t="s">
        <v>130</v>
      </c>
      <c r="J38" s="6" t="s">
        <v>62</v>
      </c>
      <c r="K38" s="6" t="s">
        <v>63</v>
      </c>
      <c r="L38" s="6"/>
      <c r="M38" s="6" t="n">
        <f aca="false">IF(D38="","",(2000+VALUE(RIGHT(D38,2)))*4+VALUE(MID(D38,2,1)))</f>
        <v>8091</v>
      </c>
    </row>
    <row r="39" customFormat="false" ht="15" hidden="false" customHeight="false" outlineLevel="0" collapsed="false">
      <c r="A39" s="6" t="s">
        <v>22</v>
      </c>
      <c r="B39" s="6" t="s">
        <v>23</v>
      </c>
      <c r="C39" s="6" t="s">
        <v>129</v>
      </c>
      <c r="D39" s="6" t="s">
        <v>76</v>
      </c>
      <c r="E39" s="6" t="s">
        <v>77</v>
      </c>
      <c r="F39" s="6" t="s">
        <v>78</v>
      </c>
      <c r="G39" s="7" t="n">
        <v>11.17</v>
      </c>
      <c r="H39" s="6" t="s">
        <v>60</v>
      </c>
      <c r="I39" s="6" t="s">
        <v>130</v>
      </c>
      <c r="J39" s="6" t="s">
        <v>62</v>
      </c>
      <c r="K39" s="6" t="s">
        <v>63</v>
      </c>
      <c r="L39" s="6"/>
      <c r="M39" s="6" t="n">
        <f aca="false">IF(D39="","",(2000+VALUE(RIGHT(D39,2)))*4+VALUE(MID(D39,2,1)))</f>
        <v>8092</v>
      </c>
    </row>
    <row r="40" customFormat="false" ht="15" hidden="false" customHeight="false" outlineLevel="0" collapsed="false">
      <c r="A40" s="6" t="s">
        <v>22</v>
      </c>
      <c r="B40" s="6" t="s">
        <v>23</v>
      </c>
      <c r="C40" s="6" t="s">
        <v>129</v>
      </c>
      <c r="D40" s="6" t="s">
        <v>79</v>
      </c>
      <c r="E40" s="6" t="s">
        <v>80</v>
      </c>
      <c r="F40" s="6" t="s">
        <v>81</v>
      </c>
      <c r="G40" s="7" t="n">
        <v>24.44</v>
      </c>
      <c r="H40" s="6" t="s">
        <v>60</v>
      </c>
      <c r="I40" s="6" t="s">
        <v>130</v>
      </c>
      <c r="J40" s="6" t="s">
        <v>62</v>
      </c>
      <c r="K40" s="6" t="s">
        <v>63</v>
      </c>
      <c r="L40" s="6"/>
      <c r="M40" s="6" t="n">
        <f aca="false">IF(D40="","",(2000+VALUE(RIGHT(D40,2)))*4+VALUE(MID(D40,2,1)))</f>
        <v>8093</v>
      </c>
    </row>
    <row r="41" customFormat="false" ht="15" hidden="false" customHeight="false" outlineLevel="0" collapsed="false">
      <c r="A41" s="6" t="s">
        <v>22</v>
      </c>
      <c r="B41" s="6" t="s">
        <v>23</v>
      </c>
      <c r="C41" s="6" t="s">
        <v>129</v>
      </c>
      <c r="D41" s="6" t="s">
        <v>82</v>
      </c>
      <c r="E41" s="6" t="s">
        <v>83</v>
      </c>
      <c r="F41" s="6" t="s">
        <v>84</v>
      </c>
      <c r="G41" s="7" t="n">
        <v>28.77</v>
      </c>
      <c r="H41" s="6" t="s">
        <v>60</v>
      </c>
      <c r="I41" s="6" t="s">
        <v>130</v>
      </c>
      <c r="J41" s="6" t="s">
        <v>62</v>
      </c>
      <c r="K41" s="6" t="s">
        <v>63</v>
      </c>
      <c r="L41" s="6"/>
      <c r="M41" s="6" t="n">
        <f aca="false">IF(D41="","",(2000+VALUE(RIGHT(D41,2)))*4+VALUE(MID(D41,2,1)))</f>
        <v>8094</v>
      </c>
    </row>
    <row r="42" customFormat="false" ht="15" hidden="false" customHeight="false" outlineLevel="0" collapsed="false">
      <c r="A42" s="6" t="s">
        <v>22</v>
      </c>
      <c r="B42" s="6" t="s">
        <v>23</v>
      </c>
      <c r="C42" s="6" t="s">
        <v>129</v>
      </c>
      <c r="D42" s="6" t="s">
        <v>85</v>
      </c>
      <c r="E42" s="6" t="s">
        <v>86</v>
      </c>
      <c r="F42" s="6" t="s">
        <v>87</v>
      </c>
      <c r="G42" s="7" t="n">
        <v>30.58</v>
      </c>
      <c r="H42" s="6" t="s">
        <v>60</v>
      </c>
      <c r="I42" s="6" t="s">
        <v>130</v>
      </c>
      <c r="J42" s="6" t="s">
        <v>62</v>
      </c>
      <c r="K42" s="6" t="s">
        <v>63</v>
      </c>
      <c r="L42" s="6"/>
      <c r="M42" s="6" t="n">
        <f aca="false">IF(D42="","",(2000+VALUE(RIGHT(D42,2)))*4+VALUE(MID(D42,2,1)))</f>
        <v>8095</v>
      </c>
    </row>
    <row r="43" customFormat="false" ht="15" hidden="false" customHeight="false" outlineLevel="0" collapsed="false">
      <c r="A43" s="6" t="s">
        <v>22</v>
      </c>
      <c r="B43" s="6" t="s">
        <v>23</v>
      </c>
      <c r="C43" s="6" t="s">
        <v>129</v>
      </c>
      <c r="D43" s="6" t="s">
        <v>88</v>
      </c>
      <c r="E43" s="6" t="s">
        <v>89</v>
      </c>
      <c r="F43" s="6" t="s">
        <v>90</v>
      </c>
      <c r="G43" s="7" t="n">
        <v>18.85</v>
      </c>
      <c r="H43" s="6" t="s">
        <v>60</v>
      </c>
      <c r="I43" s="6" t="s">
        <v>130</v>
      </c>
      <c r="J43" s="6" t="s">
        <v>62</v>
      </c>
      <c r="K43" s="6" t="s">
        <v>63</v>
      </c>
      <c r="L43" s="6"/>
      <c r="M43" s="6" t="n">
        <f aca="false">IF(D43="","",(2000+VALUE(RIGHT(D43,2)))*4+VALUE(MID(D43,2,1)))</f>
        <v>8096</v>
      </c>
    </row>
    <row r="44" customFormat="false" ht="15" hidden="false" customHeight="false" outlineLevel="0" collapsed="false">
      <c r="A44" s="6" t="s">
        <v>22</v>
      </c>
      <c r="B44" s="6" t="s">
        <v>23</v>
      </c>
      <c r="C44" s="6" t="s">
        <v>129</v>
      </c>
      <c r="D44" s="6" t="s">
        <v>91</v>
      </c>
      <c r="E44" s="6" t="s">
        <v>92</v>
      </c>
      <c r="F44" s="6" t="s">
        <v>93</v>
      </c>
      <c r="G44" s="7" t="n">
        <v>31.92</v>
      </c>
      <c r="H44" s="6" t="s">
        <v>60</v>
      </c>
      <c r="I44" s="6" t="s">
        <v>130</v>
      </c>
      <c r="J44" s="6" t="s">
        <v>62</v>
      </c>
      <c r="K44" s="6" t="s">
        <v>63</v>
      </c>
      <c r="L44" s="6"/>
      <c r="M44" s="6" t="n">
        <f aca="false">IF(D44="","",(2000+VALUE(RIGHT(D44,2)))*4+VALUE(MID(D44,2,1)))</f>
        <v>8097</v>
      </c>
    </row>
    <row r="45" customFormat="false" ht="15" hidden="false" customHeight="false" outlineLevel="0" collapsed="false">
      <c r="A45" s="6" t="s">
        <v>22</v>
      </c>
      <c r="B45" s="6" t="s">
        <v>23</v>
      </c>
      <c r="C45" s="6" t="s">
        <v>129</v>
      </c>
      <c r="D45" s="6" t="s">
        <v>94</v>
      </c>
      <c r="E45" s="6" t="s">
        <v>95</v>
      </c>
      <c r="F45" s="6" t="s">
        <v>96</v>
      </c>
      <c r="G45" s="7" t="n">
        <v>37.2</v>
      </c>
      <c r="H45" s="6" t="s">
        <v>60</v>
      </c>
      <c r="I45" s="6" t="s">
        <v>130</v>
      </c>
      <c r="J45" s="6" t="s">
        <v>62</v>
      </c>
      <c r="K45" s="6" t="s">
        <v>63</v>
      </c>
      <c r="L45" s="6"/>
      <c r="M45" s="6" t="n">
        <f aca="false">IF(D45="","",(2000+VALUE(RIGHT(D45,2)))*4+VALUE(MID(D45,2,1)))</f>
        <v>8098</v>
      </c>
    </row>
    <row r="46" customFormat="false" ht="15" hidden="false" customHeight="false" outlineLevel="0" collapsed="false">
      <c r="A46" s="6" t="s">
        <v>22</v>
      </c>
      <c r="B46" s="6" t="s">
        <v>23</v>
      </c>
      <c r="C46" s="6" t="s">
        <v>129</v>
      </c>
      <c r="D46" s="6" t="s">
        <v>97</v>
      </c>
      <c r="E46" s="6" t="s">
        <v>98</v>
      </c>
      <c r="F46" s="6" t="s">
        <v>99</v>
      </c>
      <c r="G46" s="7" t="n">
        <v>34.18</v>
      </c>
      <c r="H46" s="6" t="s">
        <v>60</v>
      </c>
      <c r="I46" s="6" t="s">
        <v>130</v>
      </c>
      <c r="J46" s="6" t="s">
        <v>62</v>
      </c>
      <c r="K46" s="6" t="s">
        <v>63</v>
      </c>
      <c r="L46" s="6"/>
      <c r="M46" s="6" t="n">
        <f aca="false">IF(D46="","",(2000+VALUE(RIGHT(D46,2)))*4+VALUE(MID(D46,2,1)))</f>
        <v>8099</v>
      </c>
    </row>
    <row r="47" customFormat="false" ht="15" hidden="false" customHeight="false" outlineLevel="0" collapsed="false">
      <c r="A47" s="6" t="s">
        <v>22</v>
      </c>
      <c r="B47" s="6" t="s">
        <v>23</v>
      </c>
      <c r="C47" s="6" t="s">
        <v>129</v>
      </c>
      <c r="D47" s="6" t="s">
        <v>100</v>
      </c>
      <c r="E47" s="6" t="s">
        <v>101</v>
      </c>
      <c r="F47" s="6" t="s">
        <v>102</v>
      </c>
      <c r="G47" s="7" t="n">
        <v>22.29</v>
      </c>
      <c r="H47" s="6" t="s">
        <v>60</v>
      </c>
      <c r="I47" s="6" t="s">
        <v>130</v>
      </c>
      <c r="J47" s="6" t="s">
        <v>62</v>
      </c>
      <c r="K47" s="6" t="s">
        <v>63</v>
      </c>
      <c r="L47" s="6"/>
      <c r="M47" s="6" t="n">
        <f aca="false">IF(D47="","",(2000+VALUE(RIGHT(D47,2)))*4+VALUE(MID(D47,2,1)))</f>
        <v>8100</v>
      </c>
    </row>
    <row r="48" customFormat="false" ht="15" hidden="false" customHeight="false" outlineLevel="0" collapsed="false">
      <c r="A48" s="6" t="s">
        <v>22</v>
      </c>
      <c r="B48" s="6" t="s">
        <v>23</v>
      </c>
      <c r="C48" s="6" t="s">
        <v>129</v>
      </c>
      <c r="D48" s="6" t="s">
        <v>103</v>
      </c>
      <c r="E48" s="6" t="s">
        <v>104</v>
      </c>
      <c r="F48" s="6" t="s">
        <v>105</v>
      </c>
      <c r="G48" s="7" t="n">
        <v>37.04</v>
      </c>
      <c r="H48" s="6" t="s">
        <v>60</v>
      </c>
      <c r="I48" s="6" t="s">
        <v>130</v>
      </c>
      <c r="J48" s="6" t="s">
        <v>62</v>
      </c>
      <c r="K48" s="6" t="s">
        <v>63</v>
      </c>
      <c r="L48" s="6"/>
      <c r="M48" s="6" t="n">
        <f aca="false">IF(D48="","",(2000+VALUE(RIGHT(D48,2)))*4+VALUE(MID(D48,2,1)))</f>
        <v>8101</v>
      </c>
    </row>
    <row r="49" customFormat="false" ht="15" hidden="false" customHeight="false" outlineLevel="0" collapsed="false">
      <c r="A49" s="6" t="s">
        <v>22</v>
      </c>
      <c r="B49" s="6" t="s">
        <v>23</v>
      </c>
      <c r="C49" s="6" t="s">
        <v>129</v>
      </c>
      <c r="D49" s="6" t="s">
        <v>106</v>
      </c>
      <c r="E49" s="6" t="s">
        <v>107</v>
      </c>
      <c r="F49" s="6" t="s">
        <v>108</v>
      </c>
      <c r="G49" s="7" t="n">
        <v>42.65</v>
      </c>
      <c r="H49" s="6" t="s">
        <v>60</v>
      </c>
      <c r="I49" s="6" t="s">
        <v>130</v>
      </c>
      <c r="J49" s="6" t="s">
        <v>62</v>
      </c>
      <c r="K49" s="6" t="s">
        <v>63</v>
      </c>
      <c r="L49" s="6"/>
      <c r="M49" s="6" t="n">
        <f aca="false">IF(D49="","",(2000+VALUE(RIGHT(D49,2)))*4+VALUE(MID(D49,2,1)))</f>
        <v>8102</v>
      </c>
    </row>
    <row r="50" customFormat="false" ht="15" hidden="false" customHeight="false" outlineLevel="0" collapsed="false">
      <c r="A50" s="6" t="s">
        <v>22</v>
      </c>
      <c r="B50" s="6" t="s">
        <v>23</v>
      </c>
      <c r="C50" s="6" t="s">
        <v>129</v>
      </c>
      <c r="D50" s="6" t="s">
        <v>109</v>
      </c>
      <c r="E50" s="6" t="s">
        <v>110</v>
      </c>
      <c r="F50" s="6" t="s">
        <v>111</v>
      </c>
      <c r="G50" s="7" t="n">
        <v>45.06</v>
      </c>
      <c r="H50" s="6" t="s">
        <v>60</v>
      </c>
      <c r="I50" s="6" t="s">
        <v>130</v>
      </c>
      <c r="J50" s="6" t="s">
        <v>62</v>
      </c>
      <c r="K50" s="6" t="s">
        <v>63</v>
      </c>
      <c r="L50" s="6"/>
      <c r="M50" s="6" t="n">
        <f aca="false">IF(D50="","",(2000+VALUE(RIGHT(D50,2)))*4+VALUE(MID(D50,2,1)))</f>
        <v>8103</v>
      </c>
    </row>
    <row r="51" customFormat="false" ht="15" hidden="false" customHeight="false" outlineLevel="0" collapsed="false">
      <c r="A51" s="6" t="s">
        <v>22</v>
      </c>
      <c r="B51" s="6" t="s">
        <v>23</v>
      </c>
      <c r="C51" s="6" t="s">
        <v>129</v>
      </c>
      <c r="D51" s="6" t="s">
        <v>112</v>
      </c>
      <c r="E51" s="6" t="s">
        <v>113</v>
      </c>
      <c r="F51" s="6" t="s">
        <v>114</v>
      </c>
      <c r="G51" s="7" t="n">
        <v>35.76</v>
      </c>
      <c r="H51" s="6" t="s">
        <v>60</v>
      </c>
      <c r="I51" s="6" t="s">
        <v>130</v>
      </c>
      <c r="J51" s="6" t="s">
        <v>62</v>
      </c>
      <c r="K51" s="6" t="s">
        <v>63</v>
      </c>
      <c r="L51" s="6"/>
      <c r="M51" s="6" t="n">
        <f aca="false">IF(D51="","",(2000+VALUE(RIGHT(D51,2)))*4+VALUE(MID(D51,2,1)))</f>
        <v>8104</v>
      </c>
    </row>
    <row r="52" customFormat="false" ht="15" hidden="false" customHeight="false" outlineLevel="0" collapsed="false">
      <c r="A52" s="6" t="s">
        <v>22</v>
      </c>
      <c r="B52" s="6" t="s">
        <v>23</v>
      </c>
      <c r="C52" s="6" t="s">
        <v>129</v>
      </c>
      <c r="D52" s="6" t="s">
        <v>115</v>
      </c>
      <c r="E52" s="6" t="s">
        <v>116</v>
      </c>
      <c r="F52" s="6" t="s">
        <v>117</v>
      </c>
      <c r="G52" s="7" t="n">
        <v>46.68</v>
      </c>
      <c r="H52" s="6" t="s">
        <v>60</v>
      </c>
      <c r="I52" s="6" t="s">
        <v>130</v>
      </c>
      <c r="J52" s="6" t="s">
        <v>62</v>
      </c>
      <c r="K52" s="6" t="s">
        <v>63</v>
      </c>
      <c r="L52" s="6"/>
      <c r="M52" s="6" t="n">
        <f aca="false">IF(D52="","",(2000+VALUE(RIGHT(D52,2)))*4+VALUE(MID(D52,2,1)))</f>
        <v>8105</v>
      </c>
    </row>
    <row r="53" customFormat="false" ht="15" hidden="false" customHeight="false" outlineLevel="0" collapsed="false">
      <c r="A53" s="6" t="s">
        <v>22</v>
      </c>
      <c r="B53" s="6" t="s">
        <v>23</v>
      </c>
      <c r="C53" s="6" t="s">
        <v>129</v>
      </c>
      <c r="D53" s="6" t="s">
        <v>118</v>
      </c>
      <c r="E53" s="6" t="s">
        <v>119</v>
      </c>
      <c r="F53" s="6" t="s">
        <v>120</v>
      </c>
      <c r="G53" s="7" t="n">
        <v>55.44</v>
      </c>
      <c r="H53" s="6" t="s">
        <v>60</v>
      </c>
      <c r="I53" s="6" t="s">
        <v>130</v>
      </c>
      <c r="J53" s="6" t="s">
        <v>62</v>
      </c>
      <c r="K53" s="6" t="s">
        <v>63</v>
      </c>
      <c r="L53" s="6"/>
      <c r="M53" s="6" t="n">
        <f aca="false">IF(D53="","",(2000+VALUE(RIGHT(D53,2)))*4+VALUE(MID(D53,2,1)))</f>
        <v>8106</v>
      </c>
    </row>
    <row r="54" customFormat="false" ht="15" hidden="false" customHeight="false" outlineLevel="0" collapsed="false">
      <c r="A54" s="6" t="s">
        <v>27</v>
      </c>
      <c r="B54" s="6" t="s">
        <v>28</v>
      </c>
      <c r="C54" s="6" t="s">
        <v>56</v>
      </c>
      <c r="D54" s="6" t="s">
        <v>57</v>
      </c>
      <c r="E54" s="6" t="s">
        <v>58</v>
      </c>
      <c r="F54" s="6" t="s">
        <v>131</v>
      </c>
      <c r="G54" s="7" t="n">
        <v>6.82</v>
      </c>
      <c r="H54" s="6" t="s">
        <v>60</v>
      </c>
      <c r="I54" s="6" t="s">
        <v>61</v>
      </c>
      <c r="J54" s="6" t="s">
        <v>62</v>
      </c>
      <c r="K54" s="6" t="s">
        <v>63</v>
      </c>
      <c r="L54" s="6"/>
      <c r="M54" s="6" t="n">
        <f aca="false">IF(D54="","",(2000+VALUE(RIGHT(D54,2)))*4+VALUE(MID(D54,2,1)))</f>
        <v>8087</v>
      </c>
    </row>
    <row r="55" customFormat="false" ht="15" hidden="false" customHeight="false" outlineLevel="0" collapsed="false">
      <c r="A55" s="6" t="s">
        <v>27</v>
      </c>
      <c r="B55" s="6" t="s">
        <v>28</v>
      </c>
      <c r="C55" s="6" t="s">
        <v>56</v>
      </c>
      <c r="D55" s="6" t="s">
        <v>64</v>
      </c>
      <c r="E55" s="6" t="s">
        <v>65</v>
      </c>
      <c r="F55" s="6" t="s">
        <v>132</v>
      </c>
      <c r="G55" s="7" t="n">
        <v>6.38</v>
      </c>
      <c r="H55" s="6" t="s">
        <v>60</v>
      </c>
      <c r="I55" s="6" t="s">
        <v>61</v>
      </c>
      <c r="J55" s="6" t="s">
        <v>62</v>
      </c>
      <c r="K55" s="6" t="s">
        <v>63</v>
      </c>
      <c r="L55" s="6"/>
      <c r="M55" s="6" t="n">
        <f aca="false">IF(D55="","",(2000+VALUE(RIGHT(D55,2)))*4+VALUE(MID(D55,2,1)))</f>
        <v>8088</v>
      </c>
    </row>
    <row r="56" customFormat="false" ht="15" hidden="false" customHeight="false" outlineLevel="0" collapsed="false">
      <c r="A56" s="6" t="s">
        <v>27</v>
      </c>
      <c r="B56" s="6" t="s">
        <v>28</v>
      </c>
      <c r="C56" s="6" t="s">
        <v>56</v>
      </c>
      <c r="D56" s="6" t="s">
        <v>67</v>
      </c>
      <c r="E56" s="6" t="s">
        <v>68</v>
      </c>
      <c r="F56" s="6" t="s">
        <v>59</v>
      </c>
      <c r="G56" s="7" t="n">
        <v>9.79</v>
      </c>
      <c r="H56" s="6" t="s">
        <v>60</v>
      </c>
      <c r="I56" s="6" t="s">
        <v>61</v>
      </c>
      <c r="J56" s="6" t="s">
        <v>62</v>
      </c>
      <c r="K56" s="6" t="s">
        <v>63</v>
      </c>
      <c r="L56" s="6"/>
      <c r="M56" s="6" t="n">
        <f aca="false">IF(D56="","",(2000+VALUE(RIGHT(D56,2)))*4+VALUE(MID(D56,2,1)))</f>
        <v>8089</v>
      </c>
    </row>
    <row r="57" customFormat="false" ht="15" hidden="false" customHeight="false" outlineLevel="0" collapsed="false">
      <c r="A57" s="6" t="s">
        <v>27</v>
      </c>
      <c r="B57" s="6" t="s">
        <v>28</v>
      </c>
      <c r="C57" s="6" t="s">
        <v>56</v>
      </c>
      <c r="D57" s="6" t="s">
        <v>70</v>
      </c>
      <c r="E57" s="6" t="s">
        <v>71</v>
      </c>
      <c r="F57" s="6" t="s">
        <v>66</v>
      </c>
      <c r="G57" s="7" t="n">
        <v>6.83</v>
      </c>
      <c r="H57" s="6" t="s">
        <v>60</v>
      </c>
      <c r="I57" s="6" t="s">
        <v>61</v>
      </c>
      <c r="J57" s="6" t="s">
        <v>62</v>
      </c>
      <c r="K57" s="6" t="s">
        <v>63</v>
      </c>
      <c r="L57" s="6"/>
      <c r="M57" s="6" t="n">
        <f aca="false">IF(D57="","",(2000+VALUE(RIGHT(D57,2)))*4+VALUE(MID(D57,2,1)))</f>
        <v>8090</v>
      </c>
    </row>
    <row r="58" customFormat="false" ht="15" hidden="false" customHeight="false" outlineLevel="0" collapsed="false">
      <c r="A58" s="6" t="s">
        <v>27</v>
      </c>
      <c r="B58" s="6" t="s">
        <v>28</v>
      </c>
      <c r="C58" s="6" t="s">
        <v>56</v>
      </c>
      <c r="D58" s="6" t="s">
        <v>73</v>
      </c>
      <c r="E58" s="6" t="s">
        <v>74</v>
      </c>
      <c r="F58" s="6" t="s">
        <v>69</v>
      </c>
      <c r="G58" s="7" t="n">
        <v>7.28</v>
      </c>
      <c r="H58" s="6" t="s">
        <v>60</v>
      </c>
      <c r="I58" s="6" t="s">
        <v>61</v>
      </c>
      <c r="J58" s="6" t="s">
        <v>62</v>
      </c>
      <c r="K58" s="6" t="s">
        <v>63</v>
      </c>
      <c r="L58" s="6"/>
      <c r="M58" s="6" t="n">
        <f aca="false">IF(D58="","",(2000+VALUE(RIGHT(D58,2)))*4+VALUE(MID(D58,2,1)))</f>
        <v>8091</v>
      </c>
    </row>
    <row r="59" customFormat="false" ht="15" hidden="false" customHeight="false" outlineLevel="0" collapsed="false">
      <c r="A59" s="6" t="s">
        <v>27</v>
      </c>
      <c r="B59" s="6" t="s">
        <v>28</v>
      </c>
      <c r="C59" s="6" t="s">
        <v>56</v>
      </c>
      <c r="D59" s="6" t="s">
        <v>76</v>
      </c>
      <c r="E59" s="6" t="s">
        <v>77</v>
      </c>
      <c r="F59" s="6" t="s">
        <v>72</v>
      </c>
      <c r="G59" s="7" t="n">
        <v>7.59</v>
      </c>
      <c r="H59" s="6" t="s">
        <v>60</v>
      </c>
      <c r="I59" s="6" t="s">
        <v>61</v>
      </c>
      <c r="J59" s="6" t="s">
        <v>62</v>
      </c>
      <c r="K59" s="6" t="s">
        <v>63</v>
      </c>
      <c r="L59" s="6"/>
      <c r="M59" s="6" t="n">
        <f aca="false">IF(D59="","",(2000+VALUE(RIGHT(D59,2)))*4+VALUE(MID(D59,2,1)))</f>
        <v>8092</v>
      </c>
    </row>
    <row r="60" customFormat="false" ht="15" hidden="false" customHeight="false" outlineLevel="0" collapsed="false">
      <c r="A60" s="6" t="s">
        <v>27</v>
      </c>
      <c r="B60" s="6" t="s">
        <v>28</v>
      </c>
      <c r="C60" s="6" t="s">
        <v>56</v>
      </c>
      <c r="D60" s="6" t="s">
        <v>79</v>
      </c>
      <c r="E60" s="6" t="s">
        <v>80</v>
      </c>
      <c r="F60" s="6" t="s">
        <v>75</v>
      </c>
      <c r="G60" s="7" t="n">
        <v>6.29</v>
      </c>
      <c r="H60" s="6" t="s">
        <v>60</v>
      </c>
      <c r="I60" s="6" t="s">
        <v>61</v>
      </c>
      <c r="J60" s="6" t="s">
        <v>62</v>
      </c>
      <c r="K60" s="6" t="s">
        <v>63</v>
      </c>
      <c r="L60" s="6"/>
      <c r="M60" s="6" t="n">
        <f aca="false">IF(D60="","",(2000+VALUE(RIGHT(D60,2)))*4+VALUE(MID(D60,2,1)))</f>
        <v>8093</v>
      </c>
    </row>
    <row r="61" customFormat="false" ht="15" hidden="false" customHeight="false" outlineLevel="0" collapsed="false">
      <c r="A61" s="6" t="s">
        <v>27</v>
      </c>
      <c r="B61" s="6" t="s">
        <v>28</v>
      </c>
      <c r="C61" s="6" t="s">
        <v>56</v>
      </c>
      <c r="D61" s="6" t="s">
        <v>82</v>
      </c>
      <c r="E61" s="6" t="s">
        <v>83</v>
      </c>
      <c r="F61" s="6" t="s">
        <v>78</v>
      </c>
      <c r="G61" s="7" t="n">
        <v>6.89</v>
      </c>
      <c r="H61" s="6" t="s">
        <v>60</v>
      </c>
      <c r="I61" s="6" t="s">
        <v>61</v>
      </c>
      <c r="J61" s="6" t="s">
        <v>62</v>
      </c>
      <c r="K61" s="6" t="s">
        <v>63</v>
      </c>
      <c r="L61" s="6"/>
      <c r="M61" s="6" t="n">
        <f aca="false">IF(D61="","",(2000+VALUE(RIGHT(D61,2)))*4+VALUE(MID(D61,2,1)))</f>
        <v>8094</v>
      </c>
    </row>
    <row r="62" customFormat="false" ht="15" hidden="false" customHeight="false" outlineLevel="0" collapsed="false">
      <c r="A62" s="6" t="s">
        <v>27</v>
      </c>
      <c r="B62" s="6" t="s">
        <v>28</v>
      </c>
      <c r="C62" s="6" t="s">
        <v>56</v>
      </c>
      <c r="D62" s="6" t="s">
        <v>85</v>
      </c>
      <c r="E62" s="6" t="s">
        <v>86</v>
      </c>
      <c r="F62" s="6" t="s">
        <v>81</v>
      </c>
      <c r="G62" s="7" t="n">
        <v>8.05</v>
      </c>
      <c r="H62" s="6" t="s">
        <v>60</v>
      </c>
      <c r="I62" s="6" t="s">
        <v>61</v>
      </c>
      <c r="J62" s="6" t="s">
        <v>62</v>
      </c>
      <c r="K62" s="6" t="s">
        <v>63</v>
      </c>
      <c r="L62" s="6"/>
      <c r="M62" s="6" t="n">
        <f aca="false">IF(D62="","",(2000+VALUE(RIGHT(D62,2)))*4+VALUE(MID(D62,2,1)))</f>
        <v>8095</v>
      </c>
    </row>
    <row r="63" customFormat="false" ht="15" hidden="false" customHeight="false" outlineLevel="0" collapsed="false">
      <c r="A63" s="6" t="s">
        <v>27</v>
      </c>
      <c r="B63" s="6" t="s">
        <v>28</v>
      </c>
      <c r="C63" s="6" t="s">
        <v>56</v>
      </c>
      <c r="D63" s="6" t="s">
        <v>88</v>
      </c>
      <c r="E63" s="6" t="s">
        <v>89</v>
      </c>
      <c r="F63" s="6" t="s">
        <v>84</v>
      </c>
      <c r="G63" s="7" t="n">
        <v>11.02</v>
      </c>
      <c r="H63" s="6" t="s">
        <v>60</v>
      </c>
      <c r="I63" s="6" t="s">
        <v>61</v>
      </c>
      <c r="J63" s="6" t="s">
        <v>62</v>
      </c>
      <c r="K63" s="6" t="s">
        <v>63</v>
      </c>
      <c r="L63" s="6"/>
      <c r="M63" s="6" t="n">
        <f aca="false">IF(D63="","",(2000+VALUE(RIGHT(D63,2)))*4+VALUE(MID(D63,2,1)))</f>
        <v>8096</v>
      </c>
    </row>
    <row r="64" customFormat="false" ht="15" hidden="false" customHeight="false" outlineLevel="0" collapsed="false">
      <c r="A64" s="6" t="s">
        <v>27</v>
      </c>
      <c r="B64" s="6" t="s">
        <v>28</v>
      </c>
      <c r="C64" s="6" t="s">
        <v>56</v>
      </c>
      <c r="D64" s="6" t="s">
        <v>91</v>
      </c>
      <c r="E64" s="6" t="s">
        <v>92</v>
      </c>
      <c r="F64" s="6" t="s">
        <v>87</v>
      </c>
      <c r="G64" s="7" t="n">
        <v>12.01</v>
      </c>
      <c r="H64" s="6" t="s">
        <v>60</v>
      </c>
      <c r="I64" s="6" t="s">
        <v>61</v>
      </c>
      <c r="J64" s="6" t="s">
        <v>62</v>
      </c>
      <c r="K64" s="6" t="s">
        <v>63</v>
      </c>
      <c r="L64" s="6"/>
      <c r="M64" s="6" t="n">
        <f aca="false">IF(D64="","",(2000+VALUE(RIGHT(D64,2)))*4+VALUE(MID(D64,2,1)))</f>
        <v>8097</v>
      </c>
    </row>
    <row r="65" customFormat="false" ht="15" hidden="false" customHeight="false" outlineLevel="0" collapsed="false">
      <c r="A65" s="6" t="s">
        <v>27</v>
      </c>
      <c r="B65" s="6" t="s">
        <v>28</v>
      </c>
      <c r="C65" s="6" t="s">
        <v>56</v>
      </c>
      <c r="D65" s="6" t="s">
        <v>94</v>
      </c>
      <c r="E65" s="6" t="s">
        <v>95</v>
      </c>
      <c r="F65" s="6" t="s">
        <v>90</v>
      </c>
      <c r="G65" s="7" t="n">
        <v>13.19</v>
      </c>
      <c r="H65" s="6" t="s">
        <v>60</v>
      </c>
      <c r="I65" s="6" t="s">
        <v>61</v>
      </c>
      <c r="J65" s="6" t="s">
        <v>62</v>
      </c>
      <c r="K65" s="6" t="s">
        <v>63</v>
      </c>
      <c r="L65" s="6"/>
      <c r="M65" s="6" t="n">
        <f aca="false">IF(D65="","",(2000+VALUE(RIGHT(D65,2)))*4+VALUE(MID(D65,2,1)))</f>
        <v>8098</v>
      </c>
    </row>
    <row r="66" customFormat="false" ht="15" hidden="false" customHeight="false" outlineLevel="0" collapsed="false">
      <c r="A66" s="6" t="s">
        <v>27</v>
      </c>
      <c r="B66" s="6" t="s">
        <v>28</v>
      </c>
      <c r="C66" s="6" t="s">
        <v>56</v>
      </c>
      <c r="D66" s="6" t="s">
        <v>97</v>
      </c>
      <c r="E66" s="6" t="s">
        <v>98</v>
      </c>
      <c r="F66" s="6" t="s">
        <v>93</v>
      </c>
      <c r="G66" s="7" t="n">
        <v>13.06</v>
      </c>
      <c r="H66" s="6" t="s">
        <v>60</v>
      </c>
      <c r="I66" s="6" t="s">
        <v>61</v>
      </c>
      <c r="J66" s="6" t="s">
        <v>62</v>
      </c>
      <c r="K66" s="6" t="s">
        <v>63</v>
      </c>
      <c r="L66" s="6"/>
      <c r="M66" s="6" t="n">
        <f aca="false">IF(D66="","",(2000+VALUE(RIGHT(D66,2)))*4+VALUE(MID(D66,2,1)))</f>
        <v>8099</v>
      </c>
    </row>
    <row r="67" customFormat="false" ht="15" hidden="false" customHeight="false" outlineLevel="0" collapsed="false">
      <c r="A67" s="6" t="s">
        <v>27</v>
      </c>
      <c r="B67" s="6" t="s">
        <v>28</v>
      </c>
      <c r="C67" s="6" t="s">
        <v>56</v>
      </c>
      <c r="D67" s="6" t="s">
        <v>100</v>
      </c>
      <c r="E67" s="6" t="s">
        <v>101</v>
      </c>
      <c r="F67" s="6" t="s">
        <v>96</v>
      </c>
      <c r="G67" s="7" t="n">
        <v>14.28</v>
      </c>
      <c r="H67" s="6" t="s">
        <v>60</v>
      </c>
      <c r="I67" s="6" t="s">
        <v>61</v>
      </c>
      <c r="J67" s="6" t="s">
        <v>62</v>
      </c>
      <c r="K67" s="6" t="s">
        <v>63</v>
      </c>
      <c r="L67" s="6"/>
      <c r="M67" s="6" t="n">
        <f aca="false">IF(D67="","",(2000+VALUE(RIGHT(D67,2)))*4+VALUE(MID(D67,2,1)))</f>
        <v>8100</v>
      </c>
    </row>
    <row r="68" customFormat="false" ht="15" hidden="false" customHeight="false" outlineLevel="0" collapsed="false">
      <c r="A68" s="6" t="s">
        <v>27</v>
      </c>
      <c r="B68" s="6" t="s">
        <v>28</v>
      </c>
      <c r="C68" s="6" t="s">
        <v>56</v>
      </c>
      <c r="D68" s="6" t="s">
        <v>103</v>
      </c>
      <c r="E68" s="6" t="s">
        <v>104</v>
      </c>
      <c r="F68" s="6" t="s">
        <v>99</v>
      </c>
      <c r="G68" s="7" t="n">
        <v>17.2</v>
      </c>
      <c r="H68" s="6" t="s">
        <v>60</v>
      </c>
      <c r="I68" s="6" t="s">
        <v>61</v>
      </c>
      <c r="J68" s="6" t="s">
        <v>62</v>
      </c>
      <c r="K68" s="6" t="s">
        <v>63</v>
      </c>
      <c r="L68" s="6"/>
      <c r="M68" s="6" t="n">
        <f aca="false">IF(D68="","",(2000+VALUE(RIGHT(D68,2)))*4+VALUE(MID(D68,2,1)))</f>
        <v>8101</v>
      </c>
    </row>
    <row r="69" customFormat="false" ht="15" hidden="false" customHeight="false" outlineLevel="0" collapsed="false">
      <c r="A69" s="6" t="s">
        <v>27</v>
      </c>
      <c r="B69" s="6" t="s">
        <v>28</v>
      </c>
      <c r="C69" s="6" t="s">
        <v>56</v>
      </c>
      <c r="D69" s="6" t="s">
        <v>106</v>
      </c>
      <c r="E69" s="6" t="s">
        <v>107</v>
      </c>
      <c r="F69" s="6" t="s">
        <v>102</v>
      </c>
      <c r="G69" s="7" t="n">
        <v>22.45</v>
      </c>
      <c r="H69" s="6" t="s">
        <v>60</v>
      </c>
      <c r="I69" s="6" t="s">
        <v>61</v>
      </c>
      <c r="J69" s="6" t="s">
        <v>62</v>
      </c>
      <c r="K69" s="6" t="s">
        <v>63</v>
      </c>
      <c r="L69" s="6"/>
      <c r="M69" s="6" t="n">
        <f aca="false">IF(D69="","",(2000+VALUE(RIGHT(D69,2)))*4+VALUE(MID(D69,2,1)))</f>
        <v>8102</v>
      </c>
    </row>
    <row r="70" customFormat="false" ht="15" hidden="false" customHeight="false" outlineLevel="0" collapsed="false">
      <c r="A70" s="6" t="s">
        <v>27</v>
      </c>
      <c r="B70" s="6" t="s">
        <v>28</v>
      </c>
      <c r="C70" s="6" t="s">
        <v>56</v>
      </c>
      <c r="D70" s="6" t="s">
        <v>109</v>
      </c>
      <c r="E70" s="6" t="s">
        <v>110</v>
      </c>
      <c r="F70" s="6" t="s">
        <v>105</v>
      </c>
      <c r="G70" s="7" t="n">
        <v>23.95</v>
      </c>
      <c r="H70" s="6" t="s">
        <v>60</v>
      </c>
      <c r="I70" s="6" t="s">
        <v>61</v>
      </c>
      <c r="J70" s="6" t="s">
        <v>62</v>
      </c>
      <c r="K70" s="6" t="s">
        <v>63</v>
      </c>
      <c r="L70" s="6"/>
      <c r="M70" s="6" t="n">
        <f aca="false">IF(D70="","",(2000+VALUE(RIGHT(D70,2)))*4+VALUE(MID(D70,2,1)))</f>
        <v>8103</v>
      </c>
    </row>
    <row r="71" customFormat="false" ht="15" hidden="false" customHeight="false" outlineLevel="0" collapsed="false">
      <c r="A71" s="6" t="s">
        <v>27</v>
      </c>
      <c r="B71" s="6" t="s">
        <v>28</v>
      </c>
      <c r="C71" s="6" t="s">
        <v>56</v>
      </c>
      <c r="D71" s="6" t="s">
        <v>112</v>
      </c>
      <c r="E71" s="6" t="s">
        <v>113</v>
      </c>
      <c r="F71" s="6" t="s">
        <v>108</v>
      </c>
      <c r="G71" s="7" t="n">
        <v>27.85</v>
      </c>
      <c r="H71" s="6" t="s">
        <v>60</v>
      </c>
      <c r="I71" s="6" t="s">
        <v>61</v>
      </c>
      <c r="J71" s="6" t="s">
        <v>62</v>
      </c>
      <c r="K71" s="6" t="s">
        <v>63</v>
      </c>
      <c r="L71" s="6"/>
      <c r="M71" s="6" t="n">
        <f aca="false">IF(D71="","",(2000+VALUE(RIGHT(D71,2)))*4+VALUE(MID(D71,2,1)))</f>
        <v>8104</v>
      </c>
    </row>
    <row r="72" customFormat="false" ht="15" hidden="false" customHeight="false" outlineLevel="0" collapsed="false">
      <c r="A72" s="6" t="s">
        <v>27</v>
      </c>
      <c r="B72" s="6" t="s">
        <v>28</v>
      </c>
      <c r="C72" s="6" t="s">
        <v>56</v>
      </c>
      <c r="D72" s="6" t="s">
        <v>115</v>
      </c>
      <c r="E72" s="6" t="s">
        <v>116</v>
      </c>
      <c r="F72" s="6" t="s">
        <v>111</v>
      </c>
      <c r="G72" s="7" t="n">
        <v>35.67</v>
      </c>
      <c r="H72" s="6" t="s">
        <v>60</v>
      </c>
      <c r="I72" s="6" t="s">
        <v>61</v>
      </c>
      <c r="J72" s="6" t="s">
        <v>62</v>
      </c>
      <c r="K72" s="6" t="s">
        <v>63</v>
      </c>
      <c r="L72" s="6"/>
      <c r="M72" s="6" t="n">
        <f aca="false">IF(D72="","",(2000+VALUE(RIGHT(D72,2)))*4+VALUE(MID(D72,2,1)))</f>
        <v>8105</v>
      </c>
    </row>
    <row r="73" customFormat="false" ht="15" hidden="false" customHeight="false" outlineLevel="0" collapsed="false">
      <c r="A73" s="6" t="s">
        <v>27</v>
      </c>
      <c r="B73" s="6" t="s">
        <v>28</v>
      </c>
      <c r="C73" s="6" t="s">
        <v>56</v>
      </c>
      <c r="D73" s="6" t="s">
        <v>118</v>
      </c>
      <c r="E73" s="6" t="s">
        <v>119</v>
      </c>
      <c r="F73" s="6" t="s">
        <v>114</v>
      </c>
      <c r="G73" s="7" t="n">
        <v>44.92</v>
      </c>
      <c r="H73" s="6" t="s">
        <v>60</v>
      </c>
      <c r="I73" s="6" t="s">
        <v>61</v>
      </c>
      <c r="J73" s="6" t="s">
        <v>62</v>
      </c>
      <c r="K73" s="6" t="s">
        <v>63</v>
      </c>
      <c r="L73" s="6"/>
      <c r="M73" s="6" t="n">
        <f aca="false">IF(D73="","",(2000+VALUE(RIGHT(D73,2)))*4+VALUE(MID(D73,2,1)))</f>
        <v>8106</v>
      </c>
    </row>
    <row r="74" customFormat="false" ht="15" hidden="false" customHeight="false" outlineLevel="0" collapsed="false">
      <c r="A74" s="6" t="s">
        <v>27</v>
      </c>
      <c r="B74" s="6" t="s">
        <v>28</v>
      </c>
      <c r="C74" s="6" t="s">
        <v>126</v>
      </c>
      <c r="D74" s="6"/>
      <c r="E74" s="6" t="s">
        <v>119</v>
      </c>
      <c r="F74" s="6"/>
      <c r="G74" s="7" t="n">
        <v>85.2</v>
      </c>
      <c r="H74" s="6" t="s">
        <v>60</v>
      </c>
      <c r="I74" s="6" t="s">
        <v>127</v>
      </c>
      <c r="J74" s="6" t="s">
        <v>133</v>
      </c>
      <c r="K74" s="6" t="s">
        <v>63</v>
      </c>
      <c r="L74" s="6" t="s">
        <v>134</v>
      </c>
      <c r="M74" s="6" t="str">
        <f aca="false">IF(D74="","",(2000+VALUE(RIGHT(D74,2)))*4+VALUE(MID(D74,2,1)))</f>
        <v/>
      </c>
    </row>
    <row r="75" customFormat="false" ht="15" hidden="false" customHeight="false" outlineLevel="0" collapsed="false">
      <c r="A75" s="6" t="s">
        <v>27</v>
      </c>
      <c r="B75" s="6" t="s">
        <v>28</v>
      </c>
      <c r="C75" s="6" t="s">
        <v>129</v>
      </c>
      <c r="D75" s="6" t="s">
        <v>57</v>
      </c>
      <c r="E75" s="6" t="s">
        <v>58</v>
      </c>
      <c r="F75" s="6" t="s">
        <v>131</v>
      </c>
      <c r="G75" s="7" t="n">
        <v>25.54</v>
      </c>
      <c r="H75" s="6" t="s">
        <v>60</v>
      </c>
      <c r="I75" s="6" t="s">
        <v>130</v>
      </c>
      <c r="J75" s="6" t="s">
        <v>62</v>
      </c>
      <c r="K75" s="6" t="s">
        <v>63</v>
      </c>
      <c r="L75" s="6"/>
      <c r="M75" s="6" t="n">
        <f aca="false">IF(D75="","",(2000+VALUE(RIGHT(D75,2)))*4+VALUE(MID(D75,2,1)))</f>
        <v>8087</v>
      </c>
    </row>
    <row r="76" customFormat="false" ht="15" hidden="false" customHeight="false" outlineLevel="0" collapsed="false">
      <c r="A76" s="6" t="s">
        <v>27</v>
      </c>
      <c r="B76" s="6" t="s">
        <v>28</v>
      </c>
      <c r="C76" s="6" t="s">
        <v>129</v>
      </c>
      <c r="D76" s="6" t="s">
        <v>64</v>
      </c>
      <c r="E76" s="6" t="s">
        <v>65</v>
      </c>
      <c r="F76" s="6" t="s">
        <v>132</v>
      </c>
      <c r="G76" s="7" t="n">
        <v>24.93</v>
      </c>
      <c r="H76" s="6" t="s">
        <v>60</v>
      </c>
      <c r="I76" s="6" t="s">
        <v>130</v>
      </c>
      <c r="J76" s="6" t="s">
        <v>62</v>
      </c>
      <c r="K76" s="6" t="s">
        <v>63</v>
      </c>
      <c r="L76" s="6"/>
      <c r="M76" s="6" t="n">
        <f aca="false">IF(D76="","",(2000+VALUE(RIGHT(D76,2)))*4+VALUE(MID(D76,2,1)))</f>
        <v>8088</v>
      </c>
    </row>
    <row r="77" customFormat="false" ht="15" hidden="false" customHeight="false" outlineLevel="0" collapsed="false">
      <c r="A77" s="6" t="s">
        <v>27</v>
      </c>
      <c r="B77" s="6" t="s">
        <v>28</v>
      </c>
      <c r="C77" s="6" t="s">
        <v>129</v>
      </c>
      <c r="D77" s="6" t="s">
        <v>67</v>
      </c>
      <c r="E77" s="6" t="s">
        <v>68</v>
      </c>
      <c r="F77" s="6" t="s">
        <v>59</v>
      </c>
      <c r="G77" s="7" t="n">
        <v>25.11</v>
      </c>
      <c r="H77" s="6" t="s">
        <v>60</v>
      </c>
      <c r="I77" s="6" t="s">
        <v>130</v>
      </c>
      <c r="J77" s="6" t="s">
        <v>62</v>
      </c>
      <c r="K77" s="6" t="s">
        <v>63</v>
      </c>
      <c r="L77" s="6"/>
      <c r="M77" s="6" t="n">
        <f aca="false">IF(D77="","",(2000+VALUE(RIGHT(D77,2)))*4+VALUE(MID(D77,2,1)))</f>
        <v>8089</v>
      </c>
    </row>
    <row r="78" customFormat="false" ht="15" hidden="false" customHeight="false" outlineLevel="0" collapsed="false">
      <c r="A78" s="6" t="s">
        <v>27</v>
      </c>
      <c r="B78" s="6" t="s">
        <v>28</v>
      </c>
      <c r="C78" s="6" t="s">
        <v>129</v>
      </c>
      <c r="D78" s="6" t="s">
        <v>70</v>
      </c>
      <c r="E78" s="6" t="s">
        <v>71</v>
      </c>
      <c r="F78" s="6" t="s">
        <v>66</v>
      </c>
      <c r="G78" s="7" t="n">
        <v>19.42</v>
      </c>
      <c r="H78" s="6" t="s">
        <v>60</v>
      </c>
      <c r="I78" s="6" t="s">
        <v>130</v>
      </c>
      <c r="J78" s="6" t="s">
        <v>62</v>
      </c>
      <c r="K78" s="6" t="s">
        <v>63</v>
      </c>
      <c r="L78" s="6"/>
      <c r="M78" s="6" t="n">
        <f aca="false">IF(D78="","",(2000+VALUE(RIGHT(D78,2)))*4+VALUE(MID(D78,2,1)))</f>
        <v>8090</v>
      </c>
    </row>
    <row r="79" customFormat="false" ht="15" hidden="false" customHeight="false" outlineLevel="0" collapsed="false">
      <c r="A79" s="6" t="s">
        <v>27</v>
      </c>
      <c r="B79" s="6" t="s">
        <v>28</v>
      </c>
      <c r="C79" s="6" t="s">
        <v>129</v>
      </c>
      <c r="D79" s="6" t="s">
        <v>73</v>
      </c>
      <c r="E79" s="6" t="s">
        <v>74</v>
      </c>
      <c r="F79" s="6" t="s">
        <v>69</v>
      </c>
      <c r="G79" s="7" t="n">
        <v>23.35</v>
      </c>
      <c r="H79" s="6" t="s">
        <v>60</v>
      </c>
      <c r="I79" s="6" t="s">
        <v>130</v>
      </c>
      <c r="J79" s="6" t="s">
        <v>62</v>
      </c>
      <c r="K79" s="6" t="s">
        <v>63</v>
      </c>
      <c r="L79" s="6"/>
      <c r="M79" s="6" t="n">
        <f aca="false">IF(D79="","",(2000+VALUE(RIGHT(D79,2)))*4+VALUE(MID(D79,2,1)))</f>
        <v>8091</v>
      </c>
    </row>
    <row r="80" customFormat="false" ht="15" hidden="false" customHeight="false" outlineLevel="0" collapsed="false">
      <c r="A80" s="6" t="s">
        <v>27</v>
      </c>
      <c r="B80" s="6" t="s">
        <v>28</v>
      </c>
      <c r="C80" s="6" t="s">
        <v>129</v>
      </c>
      <c r="D80" s="6" t="s">
        <v>76</v>
      </c>
      <c r="E80" s="6" t="s">
        <v>77</v>
      </c>
      <c r="F80" s="6" t="s">
        <v>72</v>
      </c>
      <c r="G80" s="7" t="n">
        <v>23.61</v>
      </c>
      <c r="H80" s="6" t="s">
        <v>60</v>
      </c>
      <c r="I80" s="6" t="s">
        <v>130</v>
      </c>
      <c r="J80" s="6" t="s">
        <v>62</v>
      </c>
      <c r="K80" s="6" t="s">
        <v>63</v>
      </c>
      <c r="L80" s="6"/>
      <c r="M80" s="6" t="n">
        <f aca="false">IF(D80="","",(2000+VALUE(RIGHT(D80,2)))*4+VALUE(MID(D80,2,1)))</f>
        <v>8092</v>
      </c>
    </row>
    <row r="81" customFormat="false" ht="15" hidden="false" customHeight="false" outlineLevel="0" collapsed="false">
      <c r="A81" s="6" t="s">
        <v>27</v>
      </c>
      <c r="B81" s="6" t="s">
        <v>28</v>
      </c>
      <c r="C81" s="6" t="s">
        <v>129</v>
      </c>
      <c r="D81" s="6" t="s">
        <v>79</v>
      </c>
      <c r="E81" s="6" t="s">
        <v>80</v>
      </c>
      <c r="F81" s="6" t="s">
        <v>75</v>
      </c>
      <c r="G81" s="7" t="n">
        <v>23.51</v>
      </c>
      <c r="H81" s="6" t="s">
        <v>60</v>
      </c>
      <c r="I81" s="6" t="s">
        <v>130</v>
      </c>
      <c r="J81" s="6" t="s">
        <v>62</v>
      </c>
      <c r="K81" s="6" t="s">
        <v>63</v>
      </c>
      <c r="L81" s="6"/>
      <c r="M81" s="6" t="n">
        <f aca="false">IF(D81="","",(2000+VALUE(RIGHT(D81,2)))*4+VALUE(MID(D81,2,1)))</f>
        <v>8093</v>
      </c>
    </row>
    <row r="82" customFormat="false" ht="15" hidden="false" customHeight="false" outlineLevel="0" collapsed="false">
      <c r="A82" s="6" t="s">
        <v>27</v>
      </c>
      <c r="B82" s="6" t="s">
        <v>28</v>
      </c>
      <c r="C82" s="6" t="s">
        <v>129</v>
      </c>
      <c r="D82" s="6" t="s">
        <v>82</v>
      </c>
      <c r="E82" s="6" t="s">
        <v>83</v>
      </c>
      <c r="F82" s="6" t="s">
        <v>78</v>
      </c>
      <c r="G82" s="7" t="n">
        <v>28.67</v>
      </c>
      <c r="H82" s="6" t="s">
        <v>60</v>
      </c>
      <c r="I82" s="6" t="s">
        <v>130</v>
      </c>
      <c r="J82" s="6" t="s">
        <v>62</v>
      </c>
      <c r="K82" s="6" t="s">
        <v>63</v>
      </c>
      <c r="L82" s="6"/>
      <c r="M82" s="6" t="n">
        <f aca="false">IF(D82="","",(2000+VALUE(RIGHT(D82,2)))*4+VALUE(MID(D82,2,1)))</f>
        <v>8094</v>
      </c>
    </row>
    <row r="83" customFormat="false" ht="15" hidden="false" customHeight="false" outlineLevel="0" collapsed="false">
      <c r="A83" s="6" t="s">
        <v>27</v>
      </c>
      <c r="B83" s="6" t="s">
        <v>28</v>
      </c>
      <c r="C83" s="6" t="s">
        <v>129</v>
      </c>
      <c r="D83" s="6" t="s">
        <v>85</v>
      </c>
      <c r="E83" s="6" t="s">
        <v>86</v>
      </c>
      <c r="F83" s="6" t="s">
        <v>81</v>
      </c>
      <c r="G83" s="7" t="n">
        <v>30.66</v>
      </c>
      <c r="H83" s="6" t="s">
        <v>60</v>
      </c>
      <c r="I83" s="6" t="s">
        <v>130</v>
      </c>
      <c r="J83" s="6" t="s">
        <v>62</v>
      </c>
      <c r="K83" s="6" t="s">
        <v>63</v>
      </c>
      <c r="L83" s="6"/>
      <c r="M83" s="6" t="n">
        <f aca="false">IF(D83="","",(2000+VALUE(RIGHT(D83,2)))*4+VALUE(MID(D83,2,1)))</f>
        <v>8095</v>
      </c>
    </row>
    <row r="84" customFormat="false" ht="15" hidden="false" customHeight="false" outlineLevel="0" collapsed="false">
      <c r="A84" s="6" t="s">
        <v>27</v>
      </c>
      <c r="B84" s="6" t="s">
        <v>28</v>
      </c>
      <c r="C84" s="6" t="s">
        <v>129</v>
      </c>
      <c r="D84" s="6" t="s">
        <v>88</v>
      </c>
      <c r="E84" s="6" t="s">
        <v>89</v>
      </c>
      <c r="F84" s="6" t="s">
        <v>84</v>
      </c>
      <c r="G84" s="7" t="n">
        <v>18.91</v>
      </c>
      <c r="H84" s="6" t="s">
        <v>60</v>
      </c>
      <c r="I84" s="6" t="s">
        <v>130</v>
      </c>
      <c r="J84" s="6" t="s">
        <v>62</v>
      </c>
      <c r="K84" s="6" t="s">
        <v>63</v>
      </c>
      <c r="L84" s="6"/>
      <c r="M84" s="6" t="n">
        <f aca="false">IF(D84="","",(2000+VALUE(RIGHT(D84,2)))*4+VALUE(MID(D84,2,1)))</f>
        <v>8096</v>
      </c>
    </row>
    <row r="85" customFormat="false" ht="15" hidden="false" customHeight="false" outlineLevel="0" collapsed="false">
      <c r="A85" s="6" t="s">
        <v>27</v>
      </c>
      <c r="B85" s="6" t="s">
        <v>28</v>
      </c>
      <c r="C85" s="6" t="s">
        <v>129</v>
      </c>
      <c r="D85" s="6" t="s">
        <v>91</v>
      </c>
      <c r="E85" s="6" t="s">
        <v>92</v>
      </c>
      <c r="F85" s="6" t="s">
        <v>87</v>
      </c>
      <c r="G85" s="7" t="n">
        <v>28.85</v>
      </c>
      <c r="H85" s="6" t="s">
        <v>60</v>
      </c>
      <c r="I85" s="6" t="s">
        <v>130</v>
      </c>
      <c r="J85" s="6" t="s">
        <v>62</v>
      </c>
      <c r="K85" s="6" t="s">
        <v>63</v>
      </c>
      <c r="L85" s="6"/>
      <c r="M85" s="6" t="n">
        <f aca="false">IF(D85="","",(2000+VALUE(RIGHT(D85,2)))*4+VALUE(MID(D85,2,1)))</f>
        <v>8097</v>
      </c>
    </row>
    <row r="86" customFormat="false" ht="15" hidden="false" customHeight="false" outlineLevel="0" collapsed="false">
      <c r="A86" s="6" t="s">
        <v>27</v>
      </c>
      <c r="B86" s="6" t="s">
        <v>28</v>
      </c>
      <c r="C86" s="6" t="s">
        <v>129</v>
      </c>
      <c r="D86" s="6" t="s">
        <v>94</v>
      </c>
      <c r="E86" s="6" t="s">
        <v>95</v>
      </c>
      <c r="F86" s="6" t="s">
        <v>90</v>
      </c>
      <c r="G86" s="7" t="n">
        <v>26.64</v>
      </c>
      <c r="H86" s="6" t="s">
        <v>60</v>
      </c>
      <c r="I86" s="6" t="s">
        <v>130</v>
      </c>
      <c r="J86" s="6" t="s">
        <v>62</v>
      </c>
      <c r="K86" s="6" t="s">
        <v>63</v>
      </c>
      <c r="L86" s="6"/>
      <c r="M86" s="6" t="n">
        <f aca="false">IF(D86="","",(2000+VALUE(RIGHT(D86,2)))*4+VALUE(MID(D86,2,1)))</f>
        <v>8098</v>
      </c>
    </row>
    <row r="87" customFormat="false" ht="15" hidden="false" customHeight="false" outlineLevel="0" collapsed="false">
      <c r="A87" s="6" t="s">
        <v>27</v>
      </c>
      <c r="B87" s="6" t="s">
        <v>28</v>
      </c>
      <c r="C87" s="6" t="s">
        <v>129</v>
      </c>
      <c r="D87" s="6" t="s">
        <v>97</v>
      </c>
      <c r="E87" s="6" t="s">
        <v>98</v>
      </c>
      <c r="F87" s="6" t="s">
        <v>93</v>
      </c>
      <c r="G87" s="7" t="n">
        <v>30.7</v>
      </c>
      <c r="H87" s="6" t="s">
        <v>60</v>
      </c>
      <c r="I87" s="6" t="s">
        <v>130</v>
      </c>
      <c r="J87" s="6" t="s">
        <v>62</v>
      </c>
      <c r="K87" s="6" t="s">
        <v>63</v>
      </c>
      <c r="L87" s="6"/>
      <c r="M87" s="6" t="n">
        <f aca="false">IF(D87="","",(2000+VALUE(RIGHT(D87,2)))*4+VALUE(MID(D87,2,1)))</f>
        <v>8099</v>
      </c>
    </row>
    <row r="88" customFormat="false" ht="15" hidden="false" customHeight="false" outlineLevel="0" collapsed="false">
      <c r="A88" s="6" t="s">
        <v>27</v>
      </c>
      <c r="B88" s="6" t="s">
        <v>28</v>
      </c>
      <c r="C88" s="6" t="s">
        <v>129</v>
      </c>
      <c r="D88" s="6" t="s">
        <v>100</v>
      </c>
      <c r="E88" s="6" t="s">
        <v>101</v>
      </c>
      <c r="F88" s="6" t="s">
        <v>96</v>
      </c>
      <c r="G88" s="7" t="n">
        <v>39.11</v>
      </c>
      <c r="H88" s="6" t="s">
        <v>60</v>
      </c>
      <c r="I88" s="6" t="s">
        <v>130</v>
      </c>
      <c r="J88" s="6" t="s">
        <v>62</v>
      </c>
      <c r="K88" s="6" t="s">
        <v>63</v>
      </c>
      <c r="L88" s="6"/>
      <c r="M88" s="6" t="n">
        <f aca="false">IF(D88="","",(2000+VALUE(RIGHT(D88,2)))*4+VALUE(MID(D88,2,1)))</f>
        <v>8100</v>
      </c>
    </row>
    <row r="89" customFormat="false" ht="15" hidden="false" customHeight="false" outlineLevel="0" collapsed="false">
      <c r="A89" s="6" t="s">
        <v>27</v>
      </c>
      <c r="B89" s="6" t="s">
        <v>28</v>
      </c>
      <c r="C89" s="6" t="s">
        <v>129</v>
      </c>
      <c r="D89" s="6" t="s">
        <v>103</v>
      </c>
      <c r="E89" s="6" t="s">
        <v>104</v>
      </c>
      <c r="F89" s="6" t="s">
        <v>99</v>
      </c>
      <c r="G89" s="7" t="n">
        <v>36.15</v>
      </c>
      <c r="H89" s="6" t="s">
        <v>60</v>
      </c>
      <c r="I89" s="6" t="s">
        <v>130</v>
      </c>
      <c r="J89" s="6" t="s">
        <v>62</v>
      </c>
      <c r="K89" s="6" t="s">
        <v>63</v>
      </c>
      <c r="L89" s="6"/>
      <c r="M89" s="6" t="n">
        <f aca="false">IF(D89="","",(2000+VALUE(RIGHT(D89,2)))*4+VALUE(MID(D89,2,1)))</f>
        <v>8101</v>
      </c>
    </row>
    <row r="90" customFormat="false" ht="15" hidden="false" customHeight="false" outlineLevel="0" collapsed="false">
      <c r="A90" s="6" t="s">
        <v>27</v>
      </c>
      <c r="B90" s="6" t="s">
        <v>28</v>
      </c>
      <c r="C90" s="6" t="s">
        <v>129</v>
      </c>
      <c r="D90" s="6" t="s">
        <v>106</v>
      </c>
      <c r="E90" s="6" t="s">
        <v>107</v>
      </c>
      <c r="F90" s="6" t="s">
        <v>102</v>
      </c>
      <c r="G90" s="7" t="n">
        <v>27.75</v>
      </c>
      <c r="H90" s="6" t="s">
        <v>60</v>
      </c>
      <c r="I90" s="6" t="s">
        <v>130</v>
      </c>
      <c r="J90" s="6" t="s">
        <v>62</v>
      </c>
      <c r="K90" s="6" t="s">
        <v>63</v>
      </c>
      <c r="L90" s="6"/>
      <c r="M90" s="6" t="n">
        <f aca="false">IF(D90="","",(2000+VALUE(RIGHT(D90,2)))*4+VALUE(MID(D90,2,1)))</f>
        <v>8102</v>
      </c>
    </row>
    <row r="91" customFormat="false" ht="15" hidden="false" customHeight="false" outlineLevel="0" collapsed="false">
      <c r="A91" s="6" t="s">
        <v>27</v>
      </c>
      <c r="B91" s="6" t="s">
        <v>28</v>
      </c>
      <c r="C91" s="6" t="s">
        <v>129</v>
      </c>
      <c r="D91" s="6" t="s">
        <v>109</v>
      </c>
      <c r="E91" s="6" t="s">
        <v>110</v>
      </c>
      <c r="F91" s="6" t="s">
        <v>105</v>
      </c>
      <c r="G91" s="7" t="n">
        <v>48.41</v>
      </c>
      <c r="H91" s="6" t="s">
        <v>60</v>
      </c>
      <c r="I91" s="6" t="s">
        <v>130</v>
      </c>
      <c r="J91" s="6" t="s">
        <v>62</v>
      </c>
      <c r="K91" s="6" t="s">
        <v>63</v>
      </c>
      <c r="L91" s="6"/>
      <c r="M91" s="6" t="n">
        <f aca="false">IF(D91="","",(2000+VALUE(RIGHT(D91,2)))*4+VALUE(MID(D91,2,1)))</f>
        <v>8103</v>
      </c>
    </row>
    <row r="92" customFormat="false" ht="15" hidden="false" customHeight="false" outlineLevel="0" collapsed="false">
      <c r="A92" s="6" t="s">
        <v>27</v>
      </c>
      <c r="B92" s="6" t="s">
        <v>28</v>
      </c>
      <c r="C92" s="6" t="s">
        <v>129</v>
      </c>
      <c r="D92" s="6" t="s">
        <v>112</v>
      </c>
      <c r="E92" s="6" t="s">
        <v>113</v>
      </c>
      <c r="F92" s="6" t="s">
        <v>108</v>
      </c>
      <c r="G92" s="7" t="n">
        <v>52.4</v>
      </c>
      <c r="H92" s="6" t="s">
        <v>60</v>
      </c>
      <c r="I92" s="6" t="s">
        <v>130</v>
      </c>
      <c r="J92" s="6" t="s">
        <v>62</v>
      </c>
      <c r="K92" s="6" t="s">
        <v>63</v>
      </c>
      <c r="L92" s="6"/>
      <c r="M92" s="6" t="n">
        <f aca="false">IF(D92="","",(2000+VALUE(RIGHT(D92,2)))*4+VALUE(MID(D92,2,1)))</f>
        <v>8104</v>
      </c>
    </row>
    <row r="93" customFormat="false" ht="15" hidden="false" customHeight="false" outlineLevel="0" collapsed="false">
      <c r="A93" s="6" t="s">
        <v>27</v>
      </c>
      <c r="B93" s="6" t="s">
        <v>28</v>
      </c>
      <c r="C93" s="6" t="s">
        <v>129</v>
      </c>
      <c r="D93" s="6" t="s">
        <v>115</v>
      </c>
      <c r="E93" s="6" t="s">
        <v>116</v>
      </c>
      <c r="F93" s="6" t="s">
        <v>111</v>
      </c>
      <c r="G93" s="7" t="n">
        <v>45.79</v>
      </c>
      <c r="H93" s="6" t="s">
        <v>60</v>
      </c>
      <c r="I93" s="6" t="s">
        <v>130</v>
      </c>
      <c r="J93" s="6" t="s">
        <v>62</v>
      </c>
      <c r="K93" s="6" t="s">
        <v>63</v>
      </c>
      <c r="L93" s="6"/>
      <c r="M93" s="6" t="n">
        <f aca="false">IF(D93="","",(2000+VALUE(RIGHT(D93,2)))*4+VALUE(MID(D93,2,1)))</f>
        <v>8105</v>
      </c>
    </row>
    <row r="94" customFormat="false" ht="15" hidden="false" customHeight="false" outlineLevel="0" collapsed="false">
      <c r="A94" s="6" t="s">
        <v>27</v>
      </c>
      <c r="B94" s="6" t="s">
        <v>28</v>
      </c>
      <c r="C94" s="6" t="s">
        <v>129</v>
      </c>
      <c r="D94" s="6" t="s">
        <v>118</v>
      </c>
      <c r="E94" s="6" t="s">
        <v>119</v>
      </c>
      <c r="F94" s="6" t="s">
        <v>114</v>
      </c>
      <c r="G94" s="7" t="n">
        <v>39.07</v>
      </c>
      <c r="H94" s="6" t="s">
        <v>60</v>
      </c>
      <c r="I94" s="6" t="s">
        <v>130</v>
      </c>
      <c r="J94" s="6" t="s">
        <v>62</v>
      </c>
      <c r="K94" s="6" t="s">
        <v>63</v>
      </c>
      <c r="L94" s="6"/>
      <c r="M94" s="6" t="n">
        <f aca="false">IF(D94="","",(2000+VALUE(RIGHT(D94,2)))*4+VALUE(MID(D94,2,1)))</f>
        <v>8106</v>
      </c>
    </row>
    <row r="95" customFormat="false" ht="15" hidden="false" customHeight="false" outlineLevel="0" collapsed="false">
      <c r="A95" s="6" t="s">
        <v>32</v>
      </c>
      <c r="B95" s="6" t="s">
        <v>33</v>
      </c>
      <c r="C95" s="6" t="s">
        <v>56</v>
      </c>
      <c r="D95" s="6" t="s">
        <v>57</v>
      </c>
      <c r="E95" s="6" t="s">
        <v>58</v>
      </c>
      <c r="F95" s="6" t="s">
        <v>131</v>
      </c>
      <c r="G95" s="7" t="n">
        <v>15.75</v>
      </c>
      <c r="H95" s="6" t="s">
        <v>60</v>
      </c>
      <c r="I95" s="6" t="s">
        <v>61</v>
      </c>
      <c r="J95" s="6" t="s">
        <v>62</v>
      </c>
      <c r="K95" s="6" t="s">
        <v>63</v>
      </c>
      <c r="L95" s="6"/>
      <c r="M95" s="6" t="n">
        <f aca="false">IF(D95="","",(2000+VALUE(RIGHT(D95,2)))*4+VALUE(MID(D95,2,1)))</f>
        <v>8087</v>
      </c>
    </row>
    <row r="96" customFormat="false" ht="15" hidden="false" customHeight="false" outlineLevel="0" collapsed="false">
      <c r="A96" s="6" t="s">
        <v>32</v>
      </c>
      <c r="B96" s="6" t="s">
        <v>33</v>
      </c>
      <c r="C96" s="6" t="s">
        <v>56</v>
      </c>
      <c r="D96" s="6" t="s">
        <v>64</v>
      </c>
      <c r="E96" s="6" t="s">
        <v>65</v>
      </c>
      <c r="F96" s="6" t="s">
        <v>132</v>
      </c>
      <c r="G96" s="7" t="n">
        <v>18.93</v>
      </c>
      <c r="H96" s="6" t="s">
        <v>60</v>
      </c>
      <c r="I96" s="6" t="s">
        <v>61</v>
      </c>
      <c r="J96" s="6" t="s">
        <v>62</v>
      </c>
      <c r="K96" s="6" t="s">
        <v>63</v>
      </c>
      <c r="L96" s="6"/>
      <c r="M96" s="6" t="n">
        <f aca="false">IF(D96="","",(2000+VALUE(RIGHT(D96,2)))*4+VALUE(MID(D96,2,1)))</f>
        <v>8088</v>
      </c>
    </row>
    <row r="97" customFormat="false" ht="15" hidden="false" customHeight="false" outlineLevel="0" collapsed="false">
      <c r="A97" s="6" t="s">
        <v>32</v>
      </c>
      <c r="B97" s="6" t="s">
        <v>33</v>
      </c>
      <c r="C97" s="6" t="s">
        <v>56</v>
      </c>
      <c r="D97" s="6" t="s">
        <v>67</v>
      </c>
      <c r="E97" s="6" t="s">
        <v>68</v>
      </c>
      <c r="F97" s="6" t="s">
        <v>59</v>
      </c>
      <c r="G97" s="7" t="n">
        <v>14.95</v>
      </c>
      <c r="H97" s="6" t="s">
        <v>60</v>
      </c>
      <c r="I97" s="6" t="s">
        <v>61</v>
      </c>
      <c r="J97" s="6" t="s">
        <v>62</v>
      </c>
      <c r="K97" s="6" t="s">
        <v>63</v>
      </c>
      <c r="L97" s="6"/>
      <c r="M97" s="6" t="n">
        <f aca="false">IF(D97="","",(2000+VALUE(RIGHT(D97,2)))*4+VALUE(MID(D97,2,1)))</f>
        <v>8089</v>
      </c>
    </row>
    <row r="98" customFormat="false" ht="15" hidden="false" customHeight="false" outlineLevel="0" collapsed="false">
      <c r="A98" s="6" t="s">
        <v>32</v>
      </c>
      <c r="B98" s="6" t="s">
        <v>33</v>
      </c>
      <c r="C98" s="6" t="s">
        <v>56</v>
      </c>
      <c r="D98" s="6" t="s">
        <v>70</v>
      </c>
      <c r="E98" s="6" t="s">
        <v>71</v>
      </c>
      <c r="F98" s="6" t="s">
        <v>66</v>
      </c>
      <c r="G98" s="7" t="n">
        <v>15.72</v>
      </c>
      <c r="H98" s="6" t="s">
        <v>60</v>
      </c>
      <c r="I98" s="6" t="s">
        <v>61</v>
      </c>
      <c r="J98" s="6" t="s">
        <v>62</v>
      </c>
      <c r="K98" s="6" t="s">
        <v>63</v>
      </c>
      <c r="L98" s="6"/>
      <c r="M98" s="6" t="n">
        <f aca="false">IF(D98="","",(2000+VALUE(RIGHT(D98,2)))*4+VALUE(MID(D98,2,1)))</f>
        <v>8090</v>
      </c>
    </row>
    <row r="99" customFormat="false" ht="15" hidden="false" customHeight="false" outlineLevel="0" collapsed="false">
      <c r="A99" s="6" t="s">
        <v>32</v>
      </c>
      <c r="B99" s="6" t="s">
        <v>33</v>
      </c>
      <c r="C99" s="6" t="s">
        <v>56</v>
      </c>
      <c r="D99" s="6" t="s">
        <v>73</v>
      </c>
      <c r="E99" s="6" t="s">
        <v>74</v>
      </c>
      <c r="F99" s="6" t="s">
        <v>69</v>
      </c>
      <c r="G99" s="7" t="n">
        <v>16.38</v>
      </c>
      <c r="H99" s="6" t="s">
        <v>60</v>
      </c>
      <c r="I99" s="6" t="s">
        <v>61</v>
      </c>
      <c r="J99" s="6" t="s">
        <v>62</v>
      </c>
      <c r="K99" s="6" t="s">
        <v>63</v>
      </c>
      <c r="L99" s="6"/>
      <c r="M99" s="6" t="n">
        <f aca="false">IF(D99="","",(2000+VALUE(RIGHT(D99,2)))*4+VALUE(MID(D99,2,1)))</f>
        <v>8091</v>
      </c>
    </row>
    <row r="100" customFormat="false" ht="15" hidden="false" customHeight="false" outlineLevel="0" collapsed="false">
      <c r="A100" s="6" t="s">
        <v>32</v>
      </c>
      <c r="B100" s="6" t="s">
        <v>33</v>
      </c>
      <c r="C100" s="6" t="s">
        <v>56</v>
      </c>
      <c r="D100" s="6" t="s">
        <v>76</v>
      </c>
      <c r="E100" s="6" t="s">
        <v>77</v>
      </c>
      <c r="F100" s="6" t="s">
        <v>72</v>
      </c>
      <c r="G100" s="7" t="n">
        <v>16.59</v>
      </c>
      <c r="H100" s="6" t="s">
        <v>60</v>
      </c>
      <c r="I100" s="6" t="s">
        <v>61</v>
      </c>
      <c r="J100" s="6" t="s">
        <v>62</v>
      </c>
      <c r="K100" s="6" t="s">
        <v>63</v>
      </c>
      <c r="L100" s="6"/>
      <c r="M100" s="6" t="n">
        <f aca="false">IF(D100="","",(2000+VALUE(RIGHT(D100,2)))*4+VALUE(MID(D100,2,1)))</f>
        <v>8092</v>
      </c>
    </row>
    <row r="101" customFormat="false" ht="15" hidden="false" customHeight="false" outlineLevel="0" collapsed="false">
      <c r="A101" s="6" t="s">
        <v>32</v>
      </c>
      <c r="B101" s="6" t="s">
        <v>33</v>
      </c>
      <c r="C101" s="6" t="s">
        <v>56</v>
      </c>
      <c r="D101" s="6" t="s">
        <v>79</v>
      </c>
      <c r="E101" s="6" t="s">
        <v>80</v>
      </c>
      <c r="F101" s="6" t="s">
        <v>75</v>
      </c>
      <c r="G101" s="7" t="n">
        <v>14.21</v>
      </c>
      <c r="H101" s="6" t="s">
        <v>60</v>
      </c>
      <c r="I101" s="6" t="s">
        <v>61</v>
      </c>
      <c r="J101" s="6" t="s">
        <v>62</v>
      </c>
      <c r="K101" s="6" t="s">
        <v>63</v>
      </c>
      <c r="L101" s="6"/>
      <c r="M101" s="6" t="n">
        <f aca="false">IF(D101="","",(2000+VALUE(RIGHT(D101,2)))*4+VALUE(MID(D101,2,1)))</f>
        <v>8093</v>
      </c>
    </row>
    <row r="102" customFormat="false" ht="15" hidden="false" customHeight="false" outlineLevel="0" collapsed="false">
      <c r="A102" s="6" t="s">
        <v>32</v>
      </c>
      <c r="B102" s="6" t="s">
        <v>33</v>
      </c>
      <c r="C102" s="6" t="s">
        <v>56</v>
      </c>
      <c r="D102" s="6" t="s">
        <v>82</v>
      </c>
      <c r="E102" s="6" t="s">
        <v>83</v>
      </c>
      <c r="F102" s="6" t="s">
        <v>78</v>
      </c>
      <c r="G102" s="7" t="n">
        <v>11.46</v>
      </c>
      <c r="H102" s="6" t="s">
        <v>60</v>
      </c>
      <c r="I102" s="6" t="s">
        <v>61</v>
      </c>
      <c r="J102" s="6" t="s">
        <v>62</v>
      </c>
      <c r="K102" s="6" t="s">
        <v>63</v>
      </c>
      <c r="L102" s="6"/>
      <c r="M102" s="6" t="n">
        <f aca="false">IF(D102="","",(2000+VALUE(RIGHT(D102,2)))*4+VALUE(MID(D102,2,1)))</f>
        <v>8094</v>
      </c>
    </row>
    <row r="103" customFormat="false" ht="15" hidden="false" customHeight="false" outlineLevel="0" collapsed="false">
      <c r="A103" s="6" t="s">
        <v>32</v>
      </c>
      <c r="B103" s="6" t="s">
        <v>33</v>
      </c>
      <c r="C103" s="6" t="s">
        <v>56</v>
      </c>
      <c r="D103" s="6" t="s">
        <v>85</v>
      </c>
      <c r="E103" s="6" t="s">
        <v>86</v>
      </c>
      <c r="F103" s="6" t="s">
        <v>81</v>
      </c>
      <c r="G103" s="7" t="n">
        <v>12.48</v>
      </c>
      <c r="H103" s="6" t="s">
        <v>60</v>
      </c>
      <c r="I103" s="6" t="s">
        <v>61</v>
      </c>
      <c r="J103" s="6" t="s">
        <v>62</v>
      </c>
      <c r="K103" s="6" t="s">
        <v>63</v>
      </c>
      <c r="L103" s="6"/>
      <c r="M103" s="6" t="n">
        <f aca="false">IF(D103="","",(2000+VALUE(RIGHT(D103,2)))*4+VALUE(MID(D103,2,1)))</f>
        <v>8095</v>
      </c>
    </row>
    <row r="104" customFormat="false" ht="15" hidden="false" customHeight="false" outlineLevel="0" collapsed="false">
      <c r="A104" s="6" t="s">
        <v>32</v>
      </c>
      <c r="B104" s="6" t="s">
        <v>33</v>
      </c>
      <c r="C104" s="6" t="s">
        <v>56</v>
      </c>
      <c r="D104" s="6" t="s">
        <v>88</v>
      </c>
      <c r="E104" s="6" t="s">
        <v>89</v>
      </c>
      <c r="F104" s="6" t="s">
        <v>84</v>
      </c>
      <c r="G104" s="7" t="n">
        <v>14.59</v>
      </c>
      <c r="H104" s="6" t="s">
        <v>60</v>
      </c>
      <c r="I104" s="6" t="s">
        <v>61</v>
      </c>
      <c r="J104" s="6" t="s">
        <v>62</v>
      </c>
      <c r="K104" s="6" t="s">
        <v>63</v>
      </c>
      <c r="L104" s="6"/>
      <c r="M104" s="6" t="n">
        <f aca="false">IF(D104="","",(2000+VALUE(RIGHT(D104,2)))*4+VALUE(MID(D104,2,1)))</f>
        <v>8096</v>
      </c>
    </row>
    <row r="105" customFormat="false" ht="15" hidden="false" customHeight="false" outlineLevel="0" collapsed="false">
      <c r="A105" s="6" t="s">
        <v>32</v>
      </c>
      <c r="B105" s="6" t="s">
        <v>33</v>
      </c>
      <c r="C105" s="6" t="s">
        <v>56</v>
      </c>
      <c r="D105" s="6" t="s">
        <v>91</v>
      </c>
      <c r="E105" s="6" t="s">
        <v>92</v>
      </c>
      <c r="F105" s="6" t="s">
        <v>87</v>
      </c>
      <c r="G105" s="7" t="n">
        <v>14.93</v>
      </c>
      <c r="H105" s="6" t="s">
        <v>60</v>
      </c>
      <c r="I105" s="6" t="s">
        <v>61</v>
      </c>
      <c r="J105" s="6" t="s">
        <v>62</v>
      </c>
      <c r="K105" s="6" t="s">
        <v>63</v>
      </c>
      <c r="L105" s="6"/>
      <c r="M105" s="6" t="n">
        <f aca="false">IF(D105="","",(2000+VALUE(RIGHT(D105,2)))*4+VALUE(MID(D105,2,1)))</f>
        <v>8097</v>
      </c>
    </row>
    <row r="106" customFormat="false" ht="15" hidden="false" customHeight="false" outlineLevel="0" collapsed="false">
      <c r="A106" s="6" t="s">
        <v>32</v>
      </c>
      <c r="B106" s="6" t="s">
        <v>33</v>
      </c>
      <c r="C106" s="6" t="s">
        <v>56</v>
      </c>
      <c r="D106" s="6" t="s">
        <v>94</v>
      </c>
      <c r="E106" s="6" t="s">
        <v>95</v>
      </c>
      <c r="F106" s="6" t="s">
        <v>90</v>
      </c>
      <c r="G106" s="7" t="n">
        <v>17.62</v>
      </c>
      <c r="H106" s="6" t="s">
        <v>60</v>
      </c>
      <c r="I106" s="6" t="s">
        <v>61</v>
      </c>
      <c r="J106" s="6" t="s">
        <v>62</v>
      </c>
      <c r="K106" s="6" t="s">
        <v>63</v>
      </c>
      <c r="L106" s="6"/>
      <c r="M106" s="6" t="n">
        <f aca="false">IF(D106="","",(2000+VALUE(RIGHT(D106,2)))*4+VALUE(MID(D106,2,1)))</f>
        <v>8098</v>
      </c>
    </row>
    <row r="107" customFormat="false" ht="15" hidden="false" customHeight="false" outlineLevel="0" collapsed="false">
      <c r="A107" s="6" t="s">
        <v>32</v>
      </c>
      <c r="B107" s="6" t="s">
        <v>33</v>
      </c>
      <c r="C107" s="6" t="s">
        <v>56</v>
      </c>
      <c r="D107" s="6" t="s">
        <v>97</v>
      </c>
      <c r="E107" s="6" t="s">
        <v>98</v>
      </c>
      <c r="F107" s="6" t="s">
        <v>93</v>
      </c>
      <c r="G107" s="7" t="n">
        <v>22.62</v>
      </c>
      <c r="H107" s="6" t="s">
        <v>60</v>
      </c>
      <c r="I107" s="6" t="s">
        <v>61</v>
      </c>
      <c r="J107" s="6" t="s">
        <v>62</v>
      </c>
      <c r="K107" s="6" t="s">
        <v>63</v>
      </c>
      <c r="L107" s="6"/>
      <c r="M107" s="6" t="n">
        <f aca="false">IF(D107="","",(2000+VALUE(RIGHT(D107,2)))*4+VALUE(MID(D107,2,1)))</f>
        <v>8099</v>
      </c>
    </row>
    <row r="108" customFormat="false" ht="15" hidden="false" customHeight="false" outlineLevel="0" collapsed="false">
      <c r="A108" s="6" t="s">
        <v>32</v>
      </c>
      <c r="B108" s="6" t="s">
        <v>33</v>
      </c>
      <c r="C108" s="6" t="s">
        <v>56</v>
      </c>
      <c r="D108" s="6" t="s">
        <v>100</v>
      </c>
      <c r="E108" s="6" t="s">
        <v>101</v>
      </c>
      <c r="F108" s="6" t="s">
        <v>96</v>
      </c>
      <c r="G108" s="7" t="n">
        <v>27.83</v>
      </c>
      <c r="H108" s="6" t="s">
        <v>60</v>
      </c>
      <c r="I108" s="6" t="s">
        <v>61</v>
      </c>
      <c r="J108" s="6" t="s">
        <v>62</v>
      </c>
      <c r="K108" s="6" t="s">
        <v>63</v>
      </c>
      <c r="L108" s="6"/>
      <c r="M108" s="6" t="n">
        <f aca="false">IF(D108="","",(2000+VALUE(RIGHT(D108,2)))*4+VALUE(MID(D108,2,1)))</f>
        <v>8100</v>
      </c>
    </row>
    <row r="109" customFormat="false" ht="15" hidden="false" customHeight="false" outlineLevel="0" collapsed="false">
      <c r="A109" s="6" t="s">
        <v>32</v>
      </c>
      <c r="B109" s="6" t="s">
        <v>33</v>
      </c>
      <c r="C109" s="6" t="s">
        <v>56</v>
      </c>
      <c r="D109" s="6" t="s">
        <v>103</v>
      </c>
      <c r="E109" s="6" t="s">
        <v>104</v>
      </c>
      <c r="F109" s="6" t="s">
        <v>99</v>
      </c>
      <c r="G109" s="7" t="n">
        <v>25.02</v>
      </c>
      <c r="H109" s="6" t="s">
        <v>60</v>
      </c>
      <c r="I109" s="6" t="s">
        <v>61</v>
      </c>
      <c r="J109" s="6" t="s">
        <v>62</v>
      </c>
      <c r="K109" s="6" t="s">
        <v>63</v>
      </c>
      <c r="L109" s="6"/>
      <c r="M109" s="6" t="n">
        <f aca="false">IF(D109="","",(2000+VALUE(RIGHT(D109,2)))*4+VALUE(MID(D109,2,1)))</f>
        <v>8101</v>
      </c>
    </row>
    <row r="110" customFormat="false" ht="15" hidden="false" customHeight="false" outlineLevel="0" collapsed="false">
      <c r="A110" s="6" t="s">
        <v>32</v>
      </c>
      <c r="B110" s="6" t="s">
        <v>33</v>
      </c>
      <c r="C110" s="6" t="s">
        <v>56</v>
      </c>
      <c r="D110" s="6" t="s">
        <v>106</v>
      </c>
      <c r="E110" s="6" t="s">
        <v>107</v>
      </c>
      <c r="F110" s="6" t="s">
        <v>102</v>
      </c>
      <c r="G110" s="7" t="n">
        <v>32.18</v>
      </c>
      <c r="H110" s="6" t="s">
        <v>60</v>
      </c>
      <c r="I110" s="6" t="s">
        <v>61</v>
      </c>
      <c r="J110" s="6" t="s">
        <v>62</v>
      </c>
      <c r="K110" s="6" t="s">
        <v>63</v>
      </c>
      <c r="L110" s="6"/>
      <c r="M110" s="6" t="n">
        <f aca="false">IF(D110="","",(2000+VALUE(RIGHT(D110,2)))*4+VALUE(MID(D110,2,1)))</f>
        <v>8102</v>
      </c>
    </row>
    <row r="111" customFormat="false" ht="15" hidden="false" customHeight="false" outlineLevel="0" collapsed="false">
      <c r="A111" s="6" t="s">
        <v>32</v>
      </c>
      <c r="B111" s="6" t="s">
        <v>33</v>
      </c>
      <c r="C111" s="6" t="s">
        <v>56</v>
      </c>
      <c r="D111" s="6" t="s">
        <v>109</v>
      </c>
      <c r="E111" s="6" t="s">
        <v>110</v>
      </c>
      <c r="F111" s="6" t="s">
        <v>105</v>
      </c>
      <c r="G111" s="7" t="n">
        <v>35.09</v>
      </c>
      <c r="H111" s="6" t="s">
        <v>60</v>
      </c>
      <c r="I111" s="6" t="s">
        <v>61</v>
      </c>
      <c r="J111" s="6" t="s">
        <v>62</v>
      </c>
      <c r="K111" s="6" t="s">
        <v>63</v>
      </c>
      <c r="L111" s="6"/>
      <c r="M111" s="6" t="n">
        <f aca="false">IF(D111="","",(2000+VALUE(RIGHT(D111,2)))*4+VALUE(MID(D111,2,1)))</f>
        <v>8103</v>
      </c>
    </row>
    <row r="112" customFormat="false" ht="15" hidden="false" customHeight="false" outlineLevel="0" collapsed="false">
      <c r="A112" s="6" t="s">
        <v>32</v>
      </c>
      <c r="B112" s="6" t="s">
        <v>33</v>
      </c>
      <c r="C112" s="6" t="s">
        <v>56</v>
      </c>
      <c r="D112" s="6" t="s">
        <v>112</v>
      </c>
      <c r="E112" s="6" t="s">
        <v>113</v>
      </c>
      <c r="F112" s="6" t="s">
        <v>108</v>
      </c>
      <c r="G112" s="7" t="n">
        <v>39.52</v>
      </c>
      <c r="H112" s="6" t="s">
        <v>60</v>
      </c>
      <c r="I112" s="6" t="s">
        <v>61</v>
      </c>
      <c r="J112" s="6" t="s">
        <v>62</v>
      </c>
      <c r="K112" s="6" t="s">
        <v>63</v>
      </c>
      <c r="L112" s="6"/>
      <c r="M112" s="6" t="n">
        <f aca="false">IF(D112="","",(2000+VALUE(RIGHT(D112,2)))*4+VALUE(MID(D112,2,1)))</f>
        <v>8104</v>
      </c>
    </row>
    <row r="113" customFormat="false" ht="15" hidden="false" customHeight="false" outlineLevel="0" collapsed="false">
      <c r="A113" s="6" t="s">
        <v>32</v>
      </c>
      <c r="B113" s="6" t="s">
        <v>33</v>
      </c>
      <c r="C113" s="6" t="s">
        <v>56</v>
      </c>
      <c r="D113" s="6" t="s">
        <v>115</v>
      </c>
      <c r="E113" s="6" t="s">
        <v>116</v>
      </c>
      <c r="F113" s="6" t="s">
        <v>111</v>
      </c>
      <c r="G113" s="7" t="n">
        <v>44.2</v>
      </c>
      <c r="H113" s="6" t="s">
        <v>60</v>
      </c>
      <c r="I113" s="6" t="s">
        <v>61</v>
      </c>
      <c r="J113" s="6" t="s">
        <v>62</v>
      </c>
      <c r="K113" s="6" t="s">
        <v>63</v>
      </c>
      <c r="L113" s="6"/>
      <c r="M113" s="6" t="n">
        <f aca="false">IF(D113="","",(2000+VALUE(RIGHT(D113,2)))*4+VALUE(MID(D113,2,1)))</f>
        <v>8105</v>
      </c>
    </row>
    <row r="114" customFormat="false" ht="15" hidden="false" customHeight="false" outlineLevel="0" collapsed="false">
      <c r="A114" s="6" t="s">
        <v>32</v>
      </c>
      <c r="B114" s="6" t="s">
        <v>33</v>
      </c>
      <c r="C114" s="6" t="s">
        <v>56</v>
      </c>
      <c r="D114" s="6" t="s">
        <v>118</v>
      </c>
      <c r="E114" s="6" t="s">
        <v>119</v>
      </c>
      <c r="F114" s="6" t="s">
        <v>114</v>
      </c>
      <c r="G114" s="7" t="n">
        <v>54.21</v>
      </c>
      <c r="H114" s="6" t="s">
        <v>60</v>
      </c>
      <c r="I114" s="6" t="s">
        <v>61</v>
      </c>
      <c r="J114" s="6" t="s">
        <v>62</v>
      </c>
      <c r="K114" s="6" t="s">
        <v>63</v>
      </c>
      <c r="L114" s="6"/>
      <c r="M114" s="6" t="n">
        <f aca="false">IF(D114="","",(2000+VALUE(RIGHT(D114,2)))*4+VALUE(MID(D114,2,1)))</f>
        <v>8106</v>
      </c>
    </row>
    <row r="115" customFormat="false" ht="15" hidden="false" customHeight="false" outlineLevel="0" collapsed="false">
      <c r="A115" s="6" t="s">
        <v>32</v>
      </c>
      <c r="B115" s="6" t="s">
        <v>33</v>
      </c>
      <c r="C115" s="6" t="s">
        <v>121</v>
      </c>
      <c r="D115" s="6" t="s">
        <v>91</v>
      </c>
      <c r="E115" s="6" t="s">
        <v>92</v>
      </c>
      <c r="F115" s="6" t="s">
        <v>87</v>
      </c>
      <c r="G115" s="7" t="n">
        <v>0.11</v>
      </c>
      <c r="H115" s="6" t="s">
        <v>60</v>
      </c>
      <c r="I115" s="6" t="s">
        <v>34</v>
      </c>
      <c r="J115" s="6" t="s">
        <v>135</v>
      </c>
      <c r="K115" s="6" t="s">
        <v>63</v>
      </c>
      <c r="L115" s="6"/>
      <c r="M115" s="6" t="n">
        <f aca="false">IF(D115="","",(2000+VALUE(RIGHT(D115,2)))*4+VALUE(MID(D115,2,1)))</f>
        <v>8097</v>
      </c>
    </row>
    <row r="116" customFormat="false" ht="15" hidden="false" customHeight="false" outlineLevel="0" collapsed="false">
      <c r="A116" s="6" t="s">
        <v>32</v>
      </c>
      <c r="B116" s="6" t="s">
        <v>33</v>
      </c>
      <c r="C116" s="6" t="s">
        <v>121</v>
      </c>
      <c r="D116" s="6" t="s">
        <v>94</v>
      </c>
      <c r="E116" s="6" t="s">
        <v>95</v>
      </c>
      <c r="F116" s="6" t="s">
        <v>90</v>
      </c>
      <c r="G116" s="7" t="n">
        <v>0.11</v>
      </c>
      <c r="H116" s="6" t="s">
        <v>60</v>
      </c>
      <c r="I116" s="6" t="s">
        <v>34</v>
      </c>
      <c r="J116" s="6" t="s">
        <v>135</v>
      </c>
      <c r="K116" s="6" t="s">
        <v>63</v>
      </c>
      <c r="L116" s="6"/>
      <c r="M116" s="6" t="n">
        <f aca="false">IF(D116="","",(2000+VALUE(RIGHT(D116,2)))*4+VALUE(MID(D116,2,1)))</f>
        <v>8098</v>
      </c>
    </row>
    <row r="117" customFormat="false" ht="15" hidden="false" customHeight="false" outlineLevel="0" collapsed="false">
      <c r="A117" s="6" t="s">
        <v>32</v>
      </c>
      <c r="B117" s="6" t="s">
        <v>33</v>
      </c>
      <c r="C117" s="6" t="s">
        <v>121</v>
      </c>
      <c r="D117" s="6" t="s">
        <v>97</v>
      </c>
      <c r="E117" s="6" t="s">
        <v>98</v>
      </c>
      <c r="F117" s="6" t="s">
        <v>93</v>
      </c>
      <c r="G117" s="7" t="n">
        <v>0.19</v>
      </c>
      <c r="H117" s="6" t="s">
        <v>60</v>
      </c>
      <c r="I117" s="6" t="s">
        <v>34</v>
      </c>
      <c r="J117" s="6" t="s">
        <v>135</v>
      </c>
      <c r="K117" s="6" t="s">
        <v>63</v>
      </c>
      <c r="L117" s="6"/>
      <c r="M117" s="6" t="n">
        <f aca="false">IF(D117="","",(2000+VALUE(RIGHT(D117,2)))*4+VALUE(MID(D117,2,1)))</f>
        <v>8099</v>
      </c>
    </row>
    <row r="118" customFormat="false" ht="15" hidden="false" customHeight="false" outlineLevel="0" collapsed="false">
      <c r="A118" s="6" t="s">
        <v>32</v>
      </c>
      <c r="B118" s="6" t="s">
        <v>33</v>
      </c>
      <c r="C118" s="6" t="s">
        <v>121</v>
      </c>
      <c r="D118" s="6" t="s">
        <v>100</v>
      </c>
      <c r="E118" s="6" t="s">
        <v>101</v>
      </c>
      <c r="F118" s="6" t="s">
        <v>96</v>
      </c>
      <c r="G118" s="7" t="n">
        <v>0.44</v>
      </c>
      <c r="H118" s="6" t="s">
        <v>60</v>
      </c>
      <c r="I118" s="6" t="s">
        <v>34</v>
      </c>
      <c r="J118" s="6" t="s">
        <v>135</v>
      </c>
      <c r="K118" s="6" t="s">
        <v>63</v>
      </c>
      <c r="L118" s="6"/>
      <c r="M118" s="6" t="n">
        <f aca="false">IF(D118="","",(2000+VALUE(RIGHT(D118,2)))*4+VALUE(MID(D118,2,1)))</f>
        <v>8100</v>
      </c>
    </row>
    <row r="119" customFormat="false" ht="15" hidden="false" customHeight="false" outlineLevel="0" collapsed="false">
      <c r="A119" s="6" t="s">
        <v>32</v>
      </c>
      <c r="B119" s="6" t="s">
        <v>33</v>
      </c>
      <c r="C119" s="6" t="s">
        <v>121</v>
      </c>
      <c r="D119" s="6" t="s">
        <v>103</v>
      </c>
      <c r="E119" s="6" t="s">
        <v>104</v>
      </c>
      <c r="F119" s="6" t="s">
        <v>99</v>
      </c>
      <c r="G119" s="7" t="n">
        <v>0.05</v>
      </c>
      <c r="H119" s="6" t="s">
        <v>60</v>
      </c>
      <c r="I119" s="6" t="s">
        <v>34</v>
      </c>
      <c r="J119" s="6" t="s">
        <v>135</v>
      </c>
      <c r="K119" s="6" t="s">
        <v>63</v>
      </c>
      <c r="L119" s="6"/>
      <c r="M119" s="6" t="n">
        <f aca="false">IF(D119="","",(2000+VALUE(RIGHT(D119,2)))*4+VALUE(MID(D119,2,1)))</f>
        <v>8101</v>
      </c>
    </row>
    <row r="120" customFormat="false" ht="15" hidden="false" customHeight="false" outlineLevel="0" collapsed="false">
      <c r="A120" s="6" t="s">
        <v>32</v>
      </c>
      <c r="B120" s="6" t="s">
        <v>33</v>
      </c>
      <c r="C120" s="6" t="s">
        <v>121</v>
      </c>
      <c r="D120" s="6" t="s">
        <v>106</v>
      </c>
      <c r="E120" s="6" t="s">
        <v>107</v>
      </c>
      <c r="F120" s="6" t="s">
        <v>102</v>
      </c>
      <c r="G120" s="7" t="n">
        <v>0.94</v>
      </c>
      <c r="H120" s="6" t="s">
        <v>60</v>
      </c>
      <c r="I120" s="6" t="s">
        <v>34</v>
      </c>
      <c r="J120" s="6" t="s">
        <v>135</v>
      </c>
      <c r="K120" s="6" t="s">
        <v>63</v>
      </c>
      <c r="L120" s="6"/>
      <c r="M120" s="6" t="n">
        <f aca="false">IF(D120="","",(2000+VALUE(RIGHT(D120,2)))*4+VALUE(MID(D120,2,1)))</f>
        <v>8102</v>
      </c>
    </row>
    <row r="121" customFormat="false" ht="15" hidden="false" customHeight="false" outlineLevel="0" collapsed="false">
      <c r="A121" s="6" t="s">
        <v>32</v>
      </c>
      <c r="B121" s="6" t="s">
        <v>33</v>
      </c>
      <c r="C121" s="6" t="s">
        <v>121</v>
      </c>
      <c r="D121" s="6" t="s">
        <v>109</v>
      </c>
      <c r="E121" s="6" t="s">
        <v>110</v>
      </c>
      <c r="F121" s="6" t="s">
        <v>105</v>
      </c>
      <c r="G121" s="7" t="n">
        <v>0.98</v>
      </c>
      <c r="H121" s="6" t="s">
        <v>60</v>
      </c>
      <c r="I121" s="6" t="s">
        <v>34</v>
      </c>
      <c r="J121" s="6" t="s">
        <v>135</v>
      </c>
      <c r="K121" s="6" t="s">
        <v>63</v>
      </c>
      <c r="L121" s="6"/>
      <c r="M121" s="6" t="n">
        <f aca="false">IF(D121="","",(2000+VALUE(RIGHT(D121,2)))*4+VALUE(MID(D121,2,1)))</f>
        <v>8103</v>
      </c>
    </row>
    <row r="122" customFormat="false" ht="15" hidden="false" customHeight="false" outlineLevel="0" collapsed="false">
      <c r="A122" s="6" t="s">
        <v>32</v>
      </c>
      <c r="B122" s="6" t="s">
        <v>33</v>
      </c>
      <c r="C122" s="6" t="s">
        <v>121</v>
      </c>
      <c r="D122" s="6" t="s">
        <v>112</v>
      </c>
      <c r="E122" s="6" t="s">
        <v>113</v>
      </c>
      <c r="F122" s="6" t="s">
        <v>108</v>
      </c>
      <c r="G122" s="7" t="n">
        <v>0.94</v>
      </c>
      <c r="H122" s="6" t="s">
        <v>60</v>
      </c>
      <c r="I122" s="6" t="s">
        <v>34</v>
      </c>
      <c r="J122" s="6" t="s">
        <v>135</v>
      </c>
      <c r="K122" s="6" t="s">
        <v>63</v>
      </c>
      <c r="L122" s="6"/>
      <c r="M122" s="6" t="n">
        <f aca="false">IF(D122="","",(2000+VALUE(RIGHT(D122,2)))*4+VALUE(MID(D122,2,1)))</f>
        <v>8104</v>
      </c>
    </row>
    <row r="123" customFormat="false" ht="15" hidden="false" customHeight="false" outlineLevel="0" collapsed="false">
      <c r="A123" s="6" t="s">
        <v>32</v>
      </c>
      <c r="B123" s="6" t="s">
        <v>33</v>
      </c>
      <c r="C123" s="6" t="s">
        <v>121</v>
      </c>
      <c r="D123" s="6" t="s">
        <v>115</v>
      </c>
      <c r="E123" s="6" t="s">
        <v>116</v>
      </c>
      <c r="F123" s="6" t="s">
        <v>111</v>
      </c>
      <c r="G123" s="7" t="n">
        <v>1.57</v>
      </c>
      <c r="H123" s="6" t="s">
        <v>60</v>
      </c>
      <c r="I123" s="6" t="s">
        <v>34</v>
      </c>
      <c r="J123" s="6" t="s">
        <v>135</v>
      </c>
      <c r="K123" s="6" t="s">
        <v>63</v>
      </c>
      <c r="L123" s="6"/>
      <c r="M123" s="6" t="n">
        <f aca="false">IF(D123="","",(2000+VALUE(RIGHT(D123,2)))*4+VALUE(MID(D123,2,1)))</f>
        <v>8105</v>
      </c>
    </row>
    <row r="124" customFormat="false" ht="15" hidden="false" customHeight="false" outlineLevel="0" collapsed="false">
      <c r="A124" s="6" t="s">
        <v>32</v>
      </c>
      <c r="B124" s="6" t="s">
        <v>33</v>
      </c>
      <c r="C124" s="6" t="s">
        <v>121</v>
      </c>
      <c r="D124" s="6" t="s">
        <v>118</v>
      </c>
      <c r="E124" s="6" t="s">
        <v>119</v>
      </c>
      <c r="F124" s="6" t="s">
        <v>114</v>
      </c>
      <c r="G124" s="7" t="n">
        <v>0.56</v>
      </c>
      <c r="H124" s="6" t="s">
        <v>60</v>
      </c>
      <c r="I124" s="6" t="s">
        <v>34</v>
      </c>
      <c r="J124" s="6" t="s">
        <v>135</v>
      </c>
      <c r="K124" s="6" t="s">
        <v>63</v>
      </c>
      <c r="L124" s="6"/>
      <c r="M124" s="6" t="n">
        <f aca="false">IF(D124="","",(2000+VALUE(RIGHT(D124,2)))*4+VALUE(MID(D124,2,1)))</f>
        <v>8106</v>
      </c>
    </row>
    <row r="125" customFormat="false" ht="15" hidden="false" customHeight="false" outlineLevel="0" collapsed="false">
      <c r="A125" s="6" t="s">
        <v>32</v>
      </c>
      <c r="B125" s="6" t="s">
        <v>33</v>
      </c>
      <c r="C125" s="6" t="s">
        <v>126</v>
      </c>
      <c r="D125" s="6"/>
      <c r="E125" s="6" t="s">
        <v>119</v>
      </c>
      <c r="F125" s="6"/>
      <c r="G125" s="7" t="n">
        <v>137.21</v>
      </c>
      <c r="H125" s="6" t="s">
        <v>60</v>
      </c>
      <c r="I125" s="6" t="s">
        <v>127</v>
      </c>
      <c r="J125" s="6" t="s">
        <v>136</v>
      </c>
      <c r="K125" s="6" t="s">
        <v>63</v>
      </c>
      <c r="L125" s="6" t="s">
        <v>137</v>
      </c>
      <c r="M125" s="6" t="str">
        <f aca="false">IF(D125="","",(2000+VALUE(RIGHT(D125,2)))*4+VALUE(MID(D125,2,1)))</f>
        <v/>
      </c>
    </row>
    <row r="126" customFormat="false" ht="15" hidden="false" customHeight="false" outlineLevel="0" collapsed="false">
      <c r="A126" s="6" t="s">
        <v>32</v>
      </c>
      <c r="B126" s="6" t="s">
        <v>33</v>
      </c>
      <c r="C126" s="6" t="s">
        <v>129</v>
      </c>
      <c r="D126" s="6" t="s">
        <v>57</v>
      </c>
      <c r="E126" s="6" t="s">
        <v>58</v>
      </c>
      <c r="F126" s="6" t="s">
        <v>131</v>
      </c>
      <c r="G126" s="7" t="n">
        <v>7.31</v>
      </c>
      <c r="H126" s="6" t="s">
        <v>60</v>
      </c>
      <c r="I126" s="6" t="s">
        <v>130</v>
      </c>
      <c r="J126" s="6" t="s">
        <v>62</v>
      </c>
      <c r="K126" s="6" t="s">
        <v>63</v>
      </c>
      <c r="L126" s="6"/>
      <c r="M126" s="6" t="n">
        <f aca="false">IF(D126="","",(2000+VALUE(RIGHT(D126,2)))*4+VALUE(MID(D126,2,1)))</f>
        <v>8087</v>
      </c>
    </row>
    <row r="127" customFormat="false" ht="15" hidden="false" customHeight="false" outlineLevel="0" collapsed="false">
      <c r="A127" s="6" t="s">
        <v>32</v>
      </c>
      <c r="B127" s="6" t="s">
        <v>33</v>
      </c>
      <c r="C127" s="6" t="s">
        <v>129</v>
      </c>
      <c r="D127" s="6" t="s">
        <v>64</v>
      </c>
      <c r="E127" s="6" t="s">
        <v>65</v>
      </c>
      <c r="F127" s="6" t="s">
        <v>132</v>
      </c>
      <c r="G127" s="7" t="n">
        <v>22.09</v>
      </c>
      <c r="H127" s="6" t="s">
        <v>60</v>
      </c>
      <c r="I127" s="6" t="s">
        <v>130</v>
      </c>
      <c r="J127" s="6" t="s">
        <v>62</v>
      </c>
      <c r="K127" s="6" t="s">
        <v>63</v>
      </c>
      <c r="L127" s="6"/>
      <c r="M127" s="6" t="n">
        <f aca="false">IF(D127="","",(2000+VALUE(RIGHT(D127,2)))*4+VALUE(MID(D127,2,1)))</f>
        <v>8088</v>
      </c>
    </row>
    <row r="128" customFormat="false" ht="15" hidden="false" customHeight="false" outlineLevel="0" collapsed="false">
      <c r="A128" s="6" t="s">
        <v>32</v>
      </c>
      <c r="B128" s="6" t="s">
        <v>33</v>
      </c>
      <c r="C128" s="6" t="s">
        <v>129</v>
      </c>
      <c r="D128" s="6" t="s">
        <v>67</v>
      </c>
      <c r="E128" s="6" t="s">
        <v>68</v>
      </c>
      <c r="F128" s="6" t="s">
        <v>59</v>
      </c>
      <c r="G128" s="7" t="n">
        <v>-2.79</v>
      </c>
      <c r="H128" s="6" t="s">
        <v>60</v>
      </c>
      <c r="I128" s="6" t="s">
        <v>130</v>
      </c>
      <c r="J128" s="6" t="s">
        <v>62</v>
      </c>
      <c r="K128" s="6" t="s">
        <v>63</v>
      </c>
      <c r="L128" s="6"/>
      <c r="M128" s="6" t="n">
        <f aca="false">IF(D128="","",(2000+VALUE(RIGHT(D128,2)))*4+VALUE(MID(D128,2,1)))</f>
        <v>8089</v>
      </c>
    </row>
    <row r="129" customFormat="false" ht="15" hidden="false" customHeight="false" outlineLevel="0" collapsed="false">
      <c r="A129" s="6" t="s">
        <v>32</v>
      </c>
      <c r="B129" s="6" t="s">
        <v>33</v>
      </c>
      <c r="C129" s="6" t="s">
        <v>129</v>
      </c>
      <c r="D129" s="6" t="s">
        <v>70</v>
      </c>
      <c r="E129" s="6" t="s">
        <v>71</v>
      </c>
      <c r="F129" s="6" t="s">
        <v>66</v>
      </c>
      <c r="G129" s="7" t="n">
        <v>8.96</v>
      </c>
      <c r="H129" s="6" t="s">
        <v>60</v>
      </c>
      <c r="I129" s="6" t="s">
        <v>130</v>
      </c>
      <c r="J129" s="6" t="s">
        <v>62</v>
      </c>
      <c r="K129" s="6" t="s">
        <v>63</v>
      </c>
      <c r="L129" s="6"/>
      <c r="M129" s="6" t="n">
        <f aca="false">IF(D129="","",(2000+VALUE(RIGHT(D129,2)))*4+VALUE(MID(D129,2,1)))</f>
        <v>8090</v>
      </c>
    </row>
    <row r="130" customFormat="false" ht="15" hidden="false" customHeight="false" outlineLevel="0" collapsed="false">
      <c r="A130" s="6" t="s">
        <v>32</v>
      </c>
      <c r="B130" s="6" t="s">
        <v>33</v>
      </c>
      <c r="C130" s="6" t="s">
        <v>129</v>
      </c>
      <c r="D130" s="6" t="s">
        <v>73</v>
      </c>
      <c r="E130" s="6" t="s">
        <v>74</v>
      </c>
      <c r="F130" s="6" t="s">
        <v>69</v>
      </c>
      <c r="G130" s="7" t="n">
        <v>11.4</v>
      </c>
      <c r="H130" s="6" t="s">
        <v>60</v>
      </c>
      <c r="I130" s="6" t="s">
        <v>130</v>
      </c>
      <c r="J130" s="6" t="s">
        <v>62</v>
      </c>
      <c r="K130" s="6" t="s">
        <v>63</v>
      </c>
      <c r="L130" s="6"/>
      <c r="M130" s="6" t="n">
        <f aca="false">IF(D130="","",(2000+VALUE(RIGHT(D130,2)))*4+VALUE(MID(D130,2,1)))</f>
        <v>8091</v>
      </c>
    </row>
    <row r="131" customFormat="false" ht="15" hidden="false" customHeight="false" outlineLevel="0" collapsed="false">
      <c r="A131" s="6" t="s">
        <v>32</v>
      </c>
      <c r="B131" s="6" t="s">
        <v>33</v>
      </c>
      <c r="C131" s="6" t="s">
        <v>129</v>
      </c>
      <c r="D131" s="6" t="s">
        <v>76</v>
      </c>
      <c r="E131" s="6" t="s">
        <v>77</v>
      </c>
      <c r="F131" s="6" t="s">
        <v>72</v>
      </c>
      <c r="G131" s="7" t="n">
        <v>29.17</v>
      </c>
      <c r="H131" s="6" t="s">
        <v>60</v>
      </c>
      <c r="I131" s="6" t="s">
        <v>130</v>
      </c>
      <c r="J131" s="6" t="s">
        <v>62</v>
      </c>
      <c r="K131" s="6" t="s">
        <v>63</v>
      </c>
      <c r="L131" s="6"/>
      <c r="M131" s="6" t="n">
        <f aca="false">IF(D131="","",(2000+VALUE(RIGHT(D131,2)))*4+VALUE(MID(D131,2,1)))</f>
        <v>8092</v>
      </c>
    </row>
    <row r="132" customFormat="false" ht="15" hidden="false" customHeight="false" outlineLevel="0" collapsed="false">
      <c r="A132" s="6" t="s">
        <v>32</v>
      </c>
      <c r="B132" s="6" t="s">
        <v>33</v>
      </c>
      <c r="C132" s="6" t="s">
        <v>129</v>
      </c>
      <c r="D132" s="6" t="s">
        <v>79</v>
      </c>
      <c r="E132" s="6" t="s">
        <v>80</v>
      </c>
      <c r="F132" s="6" t="s">
        <v>75</v>
      </c>
      <c r="G132" s="7" t="n">
        <v>4.79</v>
      </c>
      <c r="H132" s="6" t="s">
        <v>60</v>
      </c>
      <c r="I132" s="6" t="s">
        <v>130</v>
      </c>
      <c r="J132" s="6" t="s">
        <v>62</v>
      </c>
      <c r="K132" s="6" t="s">
        <v>63</v>
      </c>
      <c r="L132" s="6"/>
      <c r="M132" s="6" t="n">
        <f aca="false">IF(D132="","",(2000+VALUE(RIGHT(D132,2)))*4+VALUE(MID(D132,2,1)))</f>
        <v>8093</v>
      </c>
    </row>
    <row r="133" customFormat="false" ht="15" hidden="false" customHeight="false" outlineLevel="0" collapsed="false">
      <c r="A133" s="6" t="s">
        <v>32</v>
      </c>
      <c r="B133" s="6" t="s">
        <v>33</v>
      </c>
      <c r="C133" s="6" t="s">
        <v>129</v>
      </c>
      <c r="D133" s="6" t="s">
        <v>82</v>
      </c>
      <c r="E133" s="6" t="s">
        <v>83</v>
      </c>
      <c r="F133" s="6" t="s">
        <v>78</v>
      </c>
      <c r="G133" s="7" t="n">
        <v>16.48</v>
      </c>
      <c r="H133" s="6" t="s">
        <v>60</v>
      </c>
      <c r="I133" s="6" t="s">
        <v>130</v>
      </c>
      <c r="J133" s="6" t="s">
        <v>62</v>
      </c>
      <c r="K133" s="6" t="s">
        <v>63</v>
      </c>
      <c r="L133" s="6"/>
      <c r="M133" s="6" t="n">
        <f aca="false">IF(D133="","",(2000+VALUE(RIGHT(D133,2)))*4+VALUE(MID(D133,2,1)))</f>
        <v>8094</v>
      </c>
    </row>
    <row r="134" customFormat="false" ht="15" hidden="false" customHeight="false" outlineLevel="0" collapsed="false">
      <c r="A134" s="6" t="s">
        <v>32</v>
      </c>
      <c r="B134" s="6" t="s">
        <v>33</v>
      </c>
      <c r="C134" s="6" t="s">
        <v>129</v>
      </c>
      <c r="D134" s="6" t="s">
        <v>85</v>
      </c>
      <c r="E134" s="6" t="s">
        <v>86</v>
      </c>
      <c r="F134" s="6" t="s">
        <v>81</v>
      </c>
      <c r="G134" s="7" t="n">
        <v>21.22</v>
      </c>
      <c r="H134" s="6" t="s">
        <v>60</v>
      </c>
      <c r="I134" s="6" t="s">
        <v>130</v>
      </c>
      <c r="J134" s="6" t="s">
        <v>62</v>
      </c>
      <c r="K134" s="6" t="s">
        <v>63</v>
      </c>
      <c r="L134" s="6"/>
      <c r="M134" s="6" t="n">
        <f aca="false">IF(D134="","",(2000+VALUE(RIGHT(D134,2)))*4+VALUE(MID(D134,2,1)))</f>
        <v>8095</v>
      </c>
    </row>
    <row r="135" customFormat="false" ht="15" hidden="false" customHeight="false" outlineLevel="0" collapsed="false">
      <c r="A135" s="6" t="s">
        <v>32</v>
      </c>
      <c r="B135" s="6" t="s">
        <v>33</v>
      </c>
      <c r="C135" s="6" t="s">
        <v>129</v>
      </c>
      <c r="D135" s="6" t="s">
        <v>88</v>
      </c>
      <c r="E135" s="6" t="s">
        <v>89</v>
      </c>
      <c r="F135" s="6" t="s">
        <v>84</v>
      </c>
      <c r="G135" s="7" t="n">
        <v>42.47</v>
      </c>
      <c r="H135" s="6" t="s">
        <v>60</v>
      </c>
      <c r="I135" s="6" t="s">
        <v>130</v>
      </c>
      <c r="J135" s="6" t="s">
        <v>62</v>
      </c>
      <c r="K135" s="6" t="s">
        <v>63</v>
      </c>
      <c r="L135" s="6"/>
      <c r="M135" s="6" t="n">
        <f aca="false">IF(D135="","",(2000+VALUE(RIGHT(D135,2)))*4+VALUE(MID(D135,2,1)))</f>
        <v>8096</v>
      </c>
    </row>
    <row r="136" customFormat="false" ht="15" hidden="false" customHeight="false" outlineLevel="0" collapsed="false">
      <c r="A136" s="6" t="s">
        <v>32</v>
      </c>
      <c r="B136" s="6" t="s">
        <v>33</v>
      </c>
      <c r="C136" s="6" t="s">
        <v>129</v>
      </c>
      <c r="D136" s="6" t="s">
        <v>91</v>
      </c>
      <c r="E136" s="6" t="s">
        <v>92</v>
      </c>
      <c r="F136" s="6" t="s">
        <v>87</v>
      </c>
      <c r="G136" s="7" t="n">
        <v>18.99</v>
      </c>
      <c r="H136" s="6" t="s">
        <v>60</v>
      </c>
      <c r="I136" s="6" t="s">
        <v>130</v>
      </c>
      <c r="J136" s="6" t="s">
        <v>62</v>
      </c>
      <c r="K136" s="6" t="s">
        <v>63</v>
      </c>
      <c r="L136" s="6"/>
      <c r="M136" s="6" t="n">
        <f aca="false">IF(D136="","",(2000+VALUE(RIGHT(D136,2)))*4+VALUE(MID(D136,2,1)))</f>
        <v>8097</v>
      </c>
    </row>
    <row r="137" customFormat="false" ht="15" hidden="false" customHeight="false" outlineLevel="0" collapsed="false">
      <c r="A137" s="6" t="s">
        <v>32</v>
      </c>
      <c r="B137" s="6" t="s">
        <v>33</v>
      </c>
      <c r="C137" s="6" t="s">
        <v>129</v>
      </c>
      <c r="D137" s="6" t="s">
        <v>94</v>
      </c>
      <c r="E137" s="6" t="s">
        <v>95</v>
      </c>
      <c r="F137" s="6" t="s">
        <v>90</v>
      </c>
      <c r="G137" s="7" t="n">
        <v>25.28</v>
      </c>
      <c r="H137" s="6" t="s">
        <v>60</v>
      </c>
      <c r="I137" s="6" t="s">
        <v>130</v>
      </c>
      <c r="J137" s="6" t="s">
        <v>62</v>
      </c>
      <c r="K137" s="6" t="s">
        <v>63</v>
      </c>
      <c r="L137" s="6"/>
      <c r="M137" s="6" t="n">
        <f aca="false">IF(D137="","",(2000+VALUE(RIGHT(D137,2)))*4+VALUE(MID(D137,2,1)))</f>
        <v>8098</v>
      </c>
    </row>
    <row r="138" customFormat="false" ht="15" hidden="false" customHeight="false" outlineLevel="0" collapsed="false">
      <c r="A138" s="6" t="s">
        <v>32</v>
      </c>
      <c r="B138" s="6" t="s">
        <v>33</v>
      </c>
      <c r="C138" s="6" t="s">
        <v>129</v>
      </c>
      <c r="D138" s="6" t="s">
        <v>97</v>
      </c>
      <c r="E138" s="6" t="s">
        <v>98</v>
      </c>
      <c r="F138" s="6" t="s">
        <v>93</v>
      </c>
      <c r="G138" s="7" t="n">
        <v>25.97</v>
      </c>
      <c r="H138" s="6" t="s">
        <v>60</v>
      </c>
      <c r="I138" s="6" t="s">
        <v>130</v>
      </c>
      <c r="J138" s="6" t="s">
        <v>62</v>
      </c>
      <c r="K138" s="6" t="s">
        <v>63</v>
      </c>
      <c r="L138" s="6"/>
      <c r="M138" s="6" t="n">
        <f aca="false">IF(D138="","",(2000+VALUE(RIGHT(D138,2)))*4+VALUE(MID(D138,2,1)))</f>
        <v>8099</v>
      </c>
    </row>
    <row r="139" customFormat="false" ht="15" hidden="false" customHeight="false" outlineLevel="0" collapsed="false">
      <c r="A139" s="6" t="s">
        <v>32</v>
      </c>
      <c r="B139" s="6" t="s">
        <v>33</v>
      </c>
      <c r="C139" s="6" t="s">
        <v>129</v>
      </c>
      <c r="D139" s="6" t="s">
        <v>100</v>
      </c>
      <c r="E139" s="6" t="s">
        <v>101</v>
      </c>
      <c r="F139" s="6" t="s">
        <v>96</v>
      </c>
      <c r="G139" s="7" t="n">
        <v>45.64</v>
      </c>
      <c r="H139" s="6" t="s">
        <v>60</v>
      </c>
      <c r="I139" s="6" t="s">
        <v>130</v>
      </c>
      <c r="J139" s="6" t="s">
        <v>62</v>
      </c>
      <c r="K139" s="6" t="s">
        <v>63</v>
      </c>
      <c r="L139" s="6"/>
      <c r="M139" s="6" t="n">
        <f aca="false">IF(D139="","",(2000+VALUE(RIGHT(D139,2)))*4+VALUE(MID(D139,2,1)))</f>
        <v>8100</v>
      </c>
    </row>
    <row r="140" customFormat="false" ht="15" hidden="false" customHeight="false" outlineLevel="0" collapsed="false">
      <c r="A140" s="6" t="s">
        <v>32</v>
      </c>
      <c r="B140" s="6" t="s">
        <v>33</v>
      </c>
      <c r="C140" s="6" t="s">
        <v>129</v>
      </c>
      <c r="D140" s="6" t="s">
        <v>103</v>
      </c>
      <c r="E140" s="6" t="s">
        <v>104</v>
      </c>
      <c r="F140" s="6" t="s">
        <v>99</v>
      </c>
      <c r="G140" s="7" t="n">
        <v>17.02</v>
      </c>
      <c r="H140" s="6" t="s">
        <v>60</v>
      </c>
      <c r="I140" s="6" t="s">
        <v>130</v>
      </c>
      <c r="J140" s="6" t="s">
        <v>62</v>
      </c>
      <c r="K140" s="6" t="s">
        <v>63</v>
      </c>
      <c r="L140" s="6"/>
      <c r="M140" s="6" t="n">
        <f aca="false">IF(D140="","",(2000+VALUE(RIGHT(D140,2)))*4+VALUE(MID(D140,2,1)))</f>
        <v>8101</v>
      </c>
    </row>
    <row r="141" customFormat="false" ht="15" hidden="false" customHeight="false" outlineLevel="0" collapsed="false">
      <c r="A141" s="6" t="s">
        <v>32</v>
      </c>
      <c r="B141" s="6" t="s">
        <v>33</v>
      </c>
      <c r="C141" s="6" t="s">
        <v>129</v>
      </c>
      <c r="D141" s="6" t="s">
        <v>106</v>
      </c>
      <c r="E141" s="6" t="s">
        <v>107</v>
      </c>
      <c r="F141" s="6" t="s">
        <v>102</v>
      </c>
      <c r="G141" s="7" t="n">
        <v>32.52</v>
      </c>
      <c r="H141" s="6" t="s">
        <v>60</v>
      </c>
      <c r="I141" s="6" t="s">
        <v>130</v>
      </c>
      <c r="J141" s="6" t="s">
        <v>62</v>
      </c>
      <c r="K141" s="6" t="s">
        <v>63</v>
      </c>
      <c r="L141" s="6"/>
      <c r="M141" s="6" t="n">
        <f aca="false">IF(D141="","",(2000+VALUE(RIGHT(D141,2)))*4+VALUE(MID(D141,2,1)))</f>
        <v>8102</v>
      </c>
    </row>
    <row r="142" customFormat="false" ht="15" hidden="false" customHeight="false" outlineLevel="0" collapsed="false">
      <c r="A142" s="6" t="s">
        <v>32</v>
      </c>
      <c r="B142" s="6" t="s">
        <v>33</v>
      </c>
      <c r="C142" s="6" t="s">
        <v>129</v>
      </c>
      <c r="D142" s="6" t="s">
        <v>109</v>
      </c>
      <c r="E142" s="6" t="s">
        <v>110</v>
      </c>
      <c r="F142" s="6" t="s">
        <v>105</v>
      </c>
      <c r="G142" s="7" t="n">
        <v>35.52</v>
      </c>
      <c r="H142" s="6" t="s">
        <v>60</v>
      </c>
      <c r="I142" s="6" t="s">
        <v>130</v>
      </c>
      <c r="J142" s="6" t="s">
        <v>62</v>
      </c>
      <c r="K142" s="6" t="s">
        <v>63</v>
      </c>
      <c r="L142" s="6"/>
      <c r="M142" s="6" t="n">
        <f aca="false">IF(D142="","",(2000+VALUE(RIGHT(D142,2)))*4+VALUE(MID(D142,2,1)))</f>
        <v>8103</v>
      </c>
    </row>
    <row r="143" customFormat="false" ht="15" hidden="false" customHeight="false" outlineLevel="0" collapsed="false">
      <c r="A143" s="6" t="s">
        <v>32</v>
      </c>
      <c r="B143" s="6" t="s">
        <v>33</v>
      </c>
      <c r="C143" s="6" t="s">
        <v>129</v>
      </c>
      <c r="D143" s="6" t="s">
        <v>112</v>
      </c>
      <c r="E143" s="6" t="s">
        <v>113</v>
      </c>
      <c r="F143" s="6" t="s">
        <v>108</v>
      </c>
      <c r="G143" s="7" t="n">
        <v>54.46</v>
      </c>
      <c r="H143" s="6" t="s">
        <v>60</v>
      </c>
      <c r="I143" s="6" t="s">
        <v>130</v>
      </c>
      <c r="J143" s="6" t="s">
        <v>62</v>
      </c>
      <c r="K143" s="6" t="s">
        <v>63</v>
      </c>
      <c r="L143" s="6"/>
      <c r="M143" s="6" t="n">
        <f aca="false">IF(D143="","",(2000+VALUE(RIGHT(D143,2)))*4+VALUE(MID(D143,2,1)))</f>
        <v>8104</v>
      </c>
    </row>
    <row r="144" customFormat="false" ht="15" hidden="false" customHeight="false" outlineLevel="0" collapsed="false">
      <c r="A144" s="6" t="s">
        <v>32</v>
      </c>
      <c r="B144" s="6" t="s">
        <v>33</v>
      </c>
      <c r="C144" s="6" t="s">
        <v>129</v>
      </c>
      <c r="D144" s="6" t="s">
        <v>115</v>
      </c>
      <c r="E144" s="6" t="s">
        <v>116</v>
      </c>
      <c r="F144" s="6" t="s">
        <v>111</v>
      </c>
      <c r="G144" s="7" t="n">
        <v>26.03</v>
      </c>
      <c r="H144" s="6" t="s">
        <v>60</v>
      </c>
      <c r="I144" s="6" t="s">
        <v>130</v>
      </c>
      <c r="J144" s="6" t="s">
        <v>62</v>
      </c>
      <c r="K144" s="6" t="s">
        <v>63</v>
      </c>
      <c r="L144" s="6"/>
      <c r="M144" s="6" t="n">
        <f aca="false">IF(D144="","",(2000+VALUE(RIGHT(D144,2)))*4+VALUE(MID(D144,2,1)))</f>
        <v>8105</v>
      </c>
    </row>
    <row r="145" customFormat="false" ht="15" hidden="false" customHeight="false" outlineLevel="0" collapsed="false">
      <c r="A145" s="6" t="s">
        <v>32</v>
      </c>
      <c r="B145" s="6" t="s">
        <v>33</v>
      </c>
      <c r="C145" s="6" t="s">
        <v>129</v>
      </c>
      <c r="D145" s="6" t="s">
        <v>118</v>
      </c>
      <c r="E145" s="6" t="s">
        <v>119</v>
      </c>
      <c r="F145" s="6" t="s">
        <v>114</v>
      </c>
      <c r="G145" s="7" t="n">
        <v>45.39</v>
      </c>
      <c r="H145" s="6" t="s">
        <v>60</v>
      </c>
      <c r="I145" s="6" t="s">
        <v>130</v>
      </c>
      <c r="J145" s="6" t="s">
        <v>62</v>
      </c>
      <c r="K145" s="6" t="s">
        <v>63</v>
      </c>
      <c r="L145" s="6"/>
      <c r="M145" s="6" t="n">
        <f aca="false">IF(D145="","",(2000+VALUE(RIGHT(D145,2)))*4+VALUE(MID(D145,2,1)))</f>
        <v>8106</v>
      </c>
    </row>
    <row r="146" customFormat="false" ht="15" hidden="false" customHeight="false" outlineLevel="0" collapsed="false">
      <c r="A146" s="6" t="s">
        <v>35</v>
      </c>
      <c r="B146" s="6" t="s">
        <v>36</v>
      </c>
      <c r="C146" s="6" t="s">
        <v>56</v>
      </c>
      <c r="D146" s="6" t="s">
        <v>64</v>
      </c>
      <c r="E146" s="6" t="s">
        <v>65</v>
      </c>
      <c r="F146" s="6" t="s">
        <v>132</v>
      </c>
      <c r="G146" s="7" t="n">
        <v>5.37</v>
      </c>
      <c r="H146" s="6" t="s">
        <v>60</v>
      </c>
      <c r="I146" s="6" t="s">
        <v>61</v>
      </c>
      <c r="J146" s="6" t="s">
        <v>62</v>
      </c>
      <c r="K146" s="6" t="s">
        <v>63</v>
      </c>
      <c r="L146" s="6"/>
      <c r="M146" s="6" t="n">
        <f aca="false">IF(D146="","",(2000+VALUE(RIGHT(D146,2)))*4+VALUE(MID(D146,2,1)))</f>
        <v>8088</v>
      </c>
    </row>
    <row r="147" customFormat="false" ht="15" hidden="false" customHeight="false" outlineLevel="0" collapsed="false">
      <c r="A147" s="6" t="s">
        <v>35</v>
      </c>
      <c r="B147" s="6" t="s">
        <v>36</v>
      </c>
      <c r="C147" s="6" t="s">
        <v>56</v>
      </c>
      <c r="D147" s="6" t="s">
        <v>67</v>
      </c>
      <c r="E147" s="6" t="s">
        <v>68</v>
      </c>
      <c r="F147" s="6" t="s">
        <v>59</v>
      </c>
      <c r="G147" s="7" t="n">
        <v>5.44</v>
      </c>
      <c r="H147" s="6" t="s">
        <v>60</v>
      </c>
      <c r="I147" s="6" t="s">
        <v>61</v>
      </c>
      <c r="J147" s="6" t="s">
        <v>62</v>
      </c>
      <c r="K147" s="6" t="s">
        <v>63</v>
      </c>
      <c r="L147" s="6"/>
      <c r="M147" s="6" t="n">
        <f aca="false">IF(D147="","",(2000+VALUE(RIGHT(D147,2)))*4+VALUE(MID(D147,2,1)))</f>
        <v>8089</v>
      </c>
    </row>
    <row r="148" customFormat="false" ht="15" hidden="false" customHeight="false" outlineLevel="0" collapsed="false">
      <c r="A148" s="6" t="s">
        <v>35</v>
      </c>
      <c r="B148" s="6" t="s">
        <v>36</v>
      </c>
      <c r="C148" s="6" t="s">
        <v>56</v>
      </c>
      <c r="D148" s="6" t="s">
        <v>70</v>
      </c>
      <c r="E148" s="6" t="s">
        <v>71</v>
      </c>
      <c r="F148" s="6" t="s">
        <v>66</v>
      </c>
      <c r="G148" s="7" t="n">
        <v>7.57</v>
      </c>
      <c r="H148" s="6" t="s">
        <v>60</v>
      </c>
      <c r="I148" s="6" t="s">
        <v>61</v>
      </c>
      <c r="J148" s="6" t="s">
        <v>62</v>
      </c>
      <c r="K148" s="6" t="s">
        <v>63</v>
      </c>
      <c r="L148" s="6"/>
      <c r="M148" s="6" t="n">
        <f aca="false">IF(D148="","",(2000+VALUE(RIGHT(D148,2)))*4+VALUE(MID(D148,2,1)))</f>
        <v>8090</v>
      </c>
    </row>
    <row r="149" customFormat="false" ht="15" hidden="false" customHeight="false" outlineLevel="0" collapsed="false">
      <c r="A149" s="6" t="s">
        <v>35</v>
      </c>
      <c r="B149" s="6" t="s">
        <v>36</v>
      </c>
      <c r="C149" s="6" t="s">
        <v>56</v>
      </c>
      <c r="D149" s="6" t="s">
        <v>73</v>
      </c>
      <c r="E149" s="6" t="s">
        <v>74</v>
      </c>
      <c r="F149" s="6" t="s">
        <v>69</v>
      </c>
      <c r="G149" s="7" t="n">
        <v>9.38</v>
      </c>
      <c r="H149" s="6" t="s">
        <v>60</v>
      </c>
      <c r="I149" s="6" t="s">
        <v>61</v>
      </c>
      <c r="J149" s="6" t="s">
        <v>62</v>
      </c>
      <c r="K149" s="6" t="s">
        <v>63</v>
      </c>
      <c r="L149" s="6"/>
      <c r="M149" s="6" t="n">
        <f aca="false">IF(D149="","",(2000+VALUE(RIGHT(D149,2)))*4+VALUE(MID(D149,2,1)))</f>
        <v>8091</v>
      </c>
    </row>
    <row r="150" customFormat="false" ht="15" hidden="false" customHeight="false" outlineLevel="0" collapsed="false">
      <c r="A150" s="6" t="s">
        <v>35</v>
      </c>
      <c r="B150" s="6" t="s">
        <v>36</v>
      </c>
      <c r="C150" s="6" t="s">
        <v>56</v>
      </c>
      <c r="D150" s="6" t="s">
        <v>76</v>
      </c>
      <c r="E150" s="6" t="s">
        <v>77</v>
      </c>
      <c r="F150" s="6" t="s">
        <v>72</v>
      </c>
      <c r="G150" s="7" t="n">
        <v>9.04</v>
      </c>
      <c r="H150" s="6" t="s">
        <v>60</v>
      </c>
      <c r="I150" s="6" t="s">
        <v>61</v>
      </c>
      <c r="J150" s="6" t="s">
        <v>62</v>
      </c>
      <c r="K150" s="6" t="s">
        <v>63</v>
      </c>
      <c r="L150" s="6"/>
      <c r="M150" s="6" t="n">
        <f aca="false">IF(D150="","",(2000+VALUE(RIGHT(D150,2)))*4+VALUE(MID(D150,2,1)))</f>
        <v>8092</v>
      </c>
    </row>
    <row r="151" customFormat="false" ht="15" hidden="false" customHeight="false" outlineLevel="0" collapsed="false">
      <c r="A151" s="6" t="s">
        <v>35</v>
      </c>
      <c r="B151" s="6" t="s">
        <v>36</v>
      </c>
      <c r="C151" s="6" t="s">
        <v>56</v>
      </c>
      <c r="D151" s="6" t="s">
        <v>79</v>
      </c>
      <c r="E151" s="6" t="s">
        <v>80</v>
      </c>
      <c r="F151" s="6" t="s">
        <v>75</v>
      </c>
      <c r="G151" s="7" t="n">
        <v>6.84</v>
      </c>
      <c r="H151" s="6" t="s">
        <v>60</v>
      </c>
      <c r="I151" s="6" t="s">
        <v>61</v>
      </c>
      <c r="J151" s="6" t="s">
        <v>62</v>
      </c>
      <c r="K151" s="6" t="s">
        <v>63</v>
      </c>
      <c r="L151" s="6"/>
      <c r="M151" s="6" t="n">
        <f aca="false">IF(D151="","",(2000+VALUE(RIGHT(D151,2)))*4+VALUE(MID(D151,2,1)))</f>
        <v>8093</v>
      </c>
    </row>
    <row r="152" customFormat="false" ht="15" hidden="false" customHeight="false" outlineLevel="0" collapsed="false">
      <c r="A152" s="6" t="s">
        <v>35</v>
      </c>
      <c r="B152" s="6" t="s">
        <v>36</v>
      </c>
      <c r="C152" s="6" t="s">
        <v>56</v>
      </c>
      <c r="D152" s="6" t="s">
        <v>82</v>
      </c>
      <c r="E152" s="6" t="s">
        <v>83</v>
      </c>
      <c r="F152" s="6" t="s">
        <v>78</v>
      </c>
      <c r="G152" s="7" t="n">
        <v>6.22</v>
      </c>
      <c r="H152" s="6" t="s">
        <v>60</v>
      </c>
      <c r="I152" s="6" t="s">
        <v>61</v>
      </c>
      <c r="J152" s="6" t="s">
        <v>62</v>
      </c>
      <c r="K152" s="6" t="s">
        <v>63</v>
      </c>
      <c r="L152" s="6"/>
      <c r="M152" s="6" t="n">
        <f aca="false">IF(D152="","",(2000+VALUE(RIGHT(D152,2)))*4+VALUE(MID(D152,2,1)))</f>
        <v>8094</v>
      </c>
    </row>
    <row r="153" customFormat="false" ht="15" hidden="false" customHeight="false" outlineLevel="0" collapsed="false">
      <c r="A153" s="6" t="s">
        <v>35</v>
      </c>
      <c r="B153" s="6" t="s">
        <v>36</v>
      </c>
      <c r="C153" s="6" t="s">
        <v>56</v>
      </c>
      <c r="D153" s="6" t="s">
        <v>85</v>
      </c>
      <c r="E153" s="6" t="s">
        <v>86</v>
      </c>
      <c r="F153" s="6" t="s">
        <v>81</v>
      </c>
      <c r="G153" s="7" t="n">
        <v>6.54</v>
      </c>
      <c r="H153" s="6" t="s">
        <v>60</v>
      </c>
      <c r="I153" s="6" t="s">
        <v>61</v>
      </c>
      <c r="J153" s="6" t="s">
        <v>62</v>
      </c>
      <c r="K153" s="6" t="s">
        <v>63</v>
      </c>
      <c r="L153" s="6"/>
      <c r="M153" s="6" t="n">
        <f aca="false">IF(D153="","",(2000+VALUE(RIGHT(D153,2)))*4+VALUE(MID(D153,2,1)))</f>
        <v>8095</v>
      </c>
    </row>
    <row r="154" customFormat="false" ht="15" hidden="false" customHeight="false" outlineLevel="0" collapsed="false">
      <c r="A154" s="6" t="s">
        <v>35</v>
      </c>
      <c r="B154" s="6" t="s">
        <v>36</v>
      </c>
      <c r="C154" s="6" t="s">
        <v>56</v>
      </c>
      <c r="D154" s="6" t="s">
        <v>88</v>
      </c>
      <c r="E154" s="6" t="s">
        <v>89</v>
      </c>
      <c r="F154" s="6" t="s">
        <v>84</v>
      </c>
      <c r="G154" s="7" t="n">
        <v>7.67</v>
      </c>
      <c r="H154" s="6" t="s">
        <v>60</v>
      </c>
      <c r="I154" s="6" t="s">
        <v>61</v>
      </c>
      <c r="J154" s="6" t="s">
        <v>62</v>
      </c>
      <c r="K154" s="6" t="s">
        <v>63</v>
      </c>
      <c r="L154" s="6"/>
      <c r="M154" s="6" t="n">
        <f aca="false">IF(D154="","",(2000+VALUE(RIGHT(D154,2)))*4+VALUE(MID(D154,2,1)))</f>
        <v>8096</v>
      </c>
    </row>
    <row r="155" customFormat="false" ht="15" hidden="false" customHeight="false" outlineLevel="0" collapsed="false">
      <c r="A155" s="6" t="s">
        <v>35</v>
      </c>
      <c r="B155" s="6" t="s">
        <v>36</v>
      </c>
      <c r="C155" s="6" t="s">
        <v>56</v>
      </c>
      <c r="D155" s="6" t="s">
        <v>91</v>
      </c>
      <c r="E155" s="6" t="s">
        <v>92</v>
      </c>
      <c r="F155" s="6" t="s">
        <v>87</v>
      </c>
      <c r="G155" s="7" t="n">
        <v>6.4</v>
      </c>
      <c r="H155" s="6" t="s">
        <v>60</v>
      </c>
      <c r="I155" s="6" t="s">
        <v>61</v>
      </c>
      <c r="J155" s="6" t="s">
        <v>62</v>
      </c>
      <c r="K155" s="6" t="s">
        <v>63</v>
      </c>
      <c r="L155" s="6"/>
      <c r="M155" s="6" t="n">
        <f aca="false">IF(D155="","",(2000+VALUE(RIGHT(D155,2)))*4+VALUE(MID(D155,2,1)))</f>
        <v>8097</v>
      </c>
    </row>
    <row r="156" customFormat="false" ht="15" hidden="false" customHeight="false" outlineLevel="0" collapsed="false">
      <c r="A156" s="6" t="s">
        <v>35</v>
      </c>
      <c r="B156" s="6" t="s">
        <v>36</v>
      </c>
      <c r="C156" s="6" t="s">
        <v>56</v>
      </c>
      <c r="D156" s="6" t="s">
        <v>94</v>
      </c>
      <c r="E156" s="6" t="s">
        <v>95</v>
      </c>
      <c r="F156" s="6" t="s">
        <v>90</v>
      </c>
      <c r="G156" s="7" t="n">
        <v>8.17</v>
      </c>
      <c r="H156" s="6" t="s">
        <v>60</v>
      </c>
      <c r="I156" s="6" t="s">
        <v>61</v>
      </c>
      <c r="J156" s="6" t="s">
        <v>62</v>
      </c>
      <c r="K156" s="6" t="s">
        <v>63</v>
      </c>
      <c r="L156" s="6"/>
      <c r="M156" s="6" t="n">
        <f aca="false">IF(D156="","",(2000+VALUE(RIGHT(D156,2)))*4+VALUE(MID(D156,2,1)))</f>
        <v>8098</v>
      </c>
    </row>
    <row r="157" customFormat="false" ht="15" hidden="false" customHeight="false" outlineLevel="0" collapsed="false">
      <c r="A157" s="6" t="s">
        <v>35</v>
      </c>
      <c r="B157" s="6" t="s">
        <v>36</v>
      </c>
      <c r="C157" s="6" t="s">
        <v>56</v>
      </c>
      <c r="D157" s="6" t="s">
        <v>97</v>
      </c>
      <c r="E157" s="6" t="s">
        <v>98</v>
      </c>
      <c r="F157" s="6" t="s">
        <v>93</v>
      </c>
      <c r="G157" s="7" t="n">
        <v>8.26</v>
      </c>
      <c r="H157" s="6" t="s">
        <v>60</v>
      </c>
      <c r="I157" s="6" t="s">
        <v>61</v>
      </c>
      <c r="J157" s="6" t="s">
        <v>62</v>
      </c>
      <c r="K157" s="6" t="s">
        <v>63</v>
      </c>
      <c r="L157" s="6"/>
      <c r="M157" s="6" t="n">
        <f aca="false">IF(D157="","",(2000+VALUE(RIGHT(D157,2)))*4+VALUE(MID(D157,2,1)))</f>
        <v>8099</v>
      </c>
    </row>
    <row r="158" customFormat="false" ht="15" hidden="false" customHeight="false" outlineLevel="0" collapsed="false">
      <c r="A158" s="6" t="s">
        <v>35</v>
      </c>
      <c r="B158" s="6" t="s">
        <v>36</v>
      </c>
      <c r="C158" s="6" t="s">
        <v>56</v>
      </c>
      <c r="D158" s="6" t="s">
        <v>100</v>
      </c>
      <c r="E158" s="6" t="s">
        <v>101</v>
      </c>
      <c r="F158" s="6" t="s">
        <v>96</v>
      </c>
      <c r="G158" s="7" t="n">
        <v>14.43</v>
      </c>
      <c r="H158" s="6" t="s">
        <v>60</v>
      </c>
      <c r="I158" s="6" t="s">
        <v>61</v>
      </c>
      <c r="J158" s="6" t="s">
        <v>62</v>
      </c>
      <c r="K158" s="6" t="s">
        <v>63</v>
      </c>
      <c r="L158" s="6"/>
      <c r="M158" s="6" t="n">
        <f aca="false">IF(D158="","",(2000+VALUE(RIGHT(D158,2)))*4+VALUE(MID(D158,2,1)))</f>
        <v>8100</v>
      </c>
    </row>
    <row r="159" customFormat="false" ht="15" hidden="false" customHeight="false" outlineLevel="0" collapsed="false">
      <c r="A159" s="6" t="s">
        <v>35</v>
      </c>
      <c r="B159" s="6" t="s">
        <v>36</v>
      </c>
      <c r="C159" s="6" t="s">
        <v>56</v>
      </c>
      <c r="D159" s="6" t="s">
        <v>103</v>
      </c>
      <c r="E159" s="6" t="s">
        <v>104</v>
      </c>
      <c r="F159" s="6" t="s">
        <v>99</v>
      </c>
      <c r="G159" s="7" t="n">
        <v>12.94</v>
      </c>
      <c r="H159" s="6" t="s">
        <v>60</v>
      </c>
      <c r="I159" s="6" t="s">
        <v>61</v>
      </c>
      <c r="J159" s="6" t="s">
        <v>62</v>
      </c>
      <c r="K159" s="6" t="s">
        <v>63</v>
      </c>
      <c r="L159" s="6"/>
      <c r="M159" s="6" t="n">
        <f aca="false">IF(D159="","",(2000+VALUE(RIGHT(D159,2)))*4+VALUE(MID(D159,2,1)))</f>
        <v>8101</v>
      </c>
    </row>
    <row r="160" customFormat="false" ht="15" hidden="false" customHeight="false" outlineLevel="0" collapsed="false">
      <c r="A160" s="6" t="s">
        <v>35</v>
      </c>
      <c r="B160" s="6" t="s">
        <v>36</v>
      </c>
      <c r="C160" s="6" t="s">
        <v>56</v>
      </c>
      <c r="D160" s="6" t="s">
        <v>106</v>
      </c>
      <c r="E160" s="6" t="s">
        <v>107</v>
      </c>
      <c r="F160" s="6" t="s">
        <v>102</v>
      </c>
      <c r="G160" s="7" t="n">
        <v>16.54</v>
      </c>
      <c r="H160" s="6" t="s">
        <v>60</v>
      </c>
      <c r="I160" s="6" t="s">
        <v>61</v>
      </c>
      <c r="J160" s="6" t="s">
        <v>62</v>
      </c>
      <c r="K160" s="6" t="s">
        <v>63</v>
      </c>
      <c r="L160" s="6"/>
      <c r="M160" s="6" t="n">
        <f aca="false">IF(D160="","",(2000+VALUE(RIGHT(D160,2)))*4+VALUE(MID(D160,2,1)))</f>
        <v>8102</v>
      </c>
    </row>
    <row r="161" customFormat="false" ht="15" hidden="false" customHeight="false" outlineLevel="0" collapsed="false">
      <c r="A161" s="6" t="s">
        <v>35</v>
      </c>
      <c r="B161" s="6" t="s">
        <v>36</v>
      </c>
      <c r="C161" s="6" t="s">
        <v>56</v>
      </c>
      <c r="D161" s="6" t="s">
        <v>109</v>
      </c>
      <c r="E161" s="6" t="s">
        <v>110</v>
      </c>
      <c r="F161" s="6" t="s">
        <v>105</v>
      </c>
      <c r="G161" s="7" t="n">
        <v>18.83</v>
      </c>
      <c r="H161" s="6" t="s">
        <v>60</v>
      </c>
      <c r="I161" s="6" t="s">
        <v>61</v>
      </c>
      <c r="J161" s="6" t="s">
        <v>62</v>
      </c>
      <c r="K161" s="6" t="s">
        <v>63</v>
      </c>
      <c r="L161" s="6"/>
      <c r="M161" s="6" t="n">
        <f aca="false">IF(D161="","",(2000+VALUE(RIGHT(D161,2)))*4+VALUE(MID(D161,2,1)))</f>
        <v>8103</v>
      </c>
    </row>
    <row r="162" customFormat="false" ht="15" hidden="false" customHeight="false" outlineLevel="0" collapsed="false">
      <c r="A162" s="6" t="s">
        <v>35</v>
      </c>
      <c r="B162" s="6" t="s">
        <v>36</v>
      </c>
      <c r="C162" s="6" t="s">
        <v>56</v>
      </c>
      <c r="D162" s="6" t="s">
        <v>112</v>
      </c>
      <c r="E162" s="6" t="s">
        <v>113</v>
      </c>
      <c r="F162" s="6" t="s">
        <v>108</v>
      </c>
      <c r="G162" s="7" t="n">
        <v>21.38</v>
      </c>
      <c r="H162" s="6" t="s">
        <v>60</v>
      </c>
      <c r="I162" s="6" t="s">
        <v>61</v>
      </c>
      <c r="J162" s="6" t="s">
        <v>62</v>
      </c>
      <c r="K162" s="6" t="s">
        <v>63</v>
      </c>
      <c r="L162" s="6"/>
      <c r="M162" s="6" t="n">
        <f aca="false">IF(D162="","",(2000+VALUE(RIGHT(D162,2)))*4+VALUE(MID(D162,2,1)))</f>
        <v>8104</v>
      </c>
    </row>
    <row r="163" customFormat="false" ht="15" hidden="false" customHeight="false" outlineLevel="0" collapsed="false">
      <c r="A163" s="6" t="s">
        <v>35</v>
      </c>
      <c r="B163" s="6" t="s">
        <v>36</v>
      </c>
      <c r="C163" s="6" t="s">
        <v>56</v>
      </c>
      <c r="D163" s="6" t="s">
        <v>115</v>
      </c>
      <c r="E163" s="6" t="s">
        <v>116</v>
      </c>
      <c r="F163" s="6" t="s">
        <v>111</v>
      </c>
      <c r="G163" s="7" t="n">
        <v>19</v>
      </c>
      <c r="H163" s="6" t="s">
        <v>60</v>
      </c>
      <c r="I163" s="6" t="s">
        <v>61</v>
      </c>
      <c r="J163" s="6" t="s">
        <v>62</v>
      </c>
      <c r="K163" s="6" t="s">
        <v>63</v>
      </c>
      <c r="L163" s="6"/>
      <c r="M163" s="6" t="n">
        <f aca="false">IF(D163="","",(2000+VALUE(RIGHT(D163,2)))*4+VALUE(MID(D163,2,1)))</f>
        <v>8105</v>
      </c>
    </row>
    <row r="164" customFormat="false" ht="15" hidden="false" customHeight="false" outlineLevel="0" collapsed="false">
      <c r="A164" s="6" t="s">
        <v>35</v>
      </c>
      <c r="B164" s="6" t="s">
        <v>36</v>
      </c>
      <c r="C164" s="6" t="s">
        <v>56</v>
      </c>
      <c r="D164" s="6" t="s">
        <v>118</v>
      </c>
      <c r="E164" s="6" t="s">
        <v>119</v>
      </c>
      <c r="F164" s="6" t="s">
        <v>114</v>
      </c>
      <c r="G164" s="7" t="n">
        <v>30.12</v>
      </c>
      <c r="H164" s="6" t="s">
        <v>60</v>
      </c>
      <c r="I164" s="6" t="s">
        <v>61</v>
      </c>
      <c r="J164" s="6" t="s">
        <v>62</v>
      </c>
      <c r="K164" s="6" t="s">
        <v>63</v>
      </c>
      <c r="L164" s="6"/>
      <c r="M164" s="6" t="n">
        <f aca="false">IF(D164="","",(2000+VALUE(RIGHT(D164,2)))*4+VALUE(MID(D164,2,1)))</f>
        <v>8106</v>
      </c>
    </row>
    <row r="165" customFormat="false" ht="15" hidden="false" customHeight="false" outlineLevel="0" collapsed="false">
      <c r="A165" s="6" t="s">
        <v>35</v>
      </c>
      <c r="B165" s="6" t="s">
        <v>36</v>
      </c>
      <c r="C165" s="6" t="s">
        <v>56</v>
      </c>
      <c r="D165" s="6" t="s">
        <v>138</v>
      </c>
      <c r="E165" s="6" t="s">
        <v>139</v>
      </c>
      <c r="F165" s="6" t="s">
        <v>117</v>
      </c>
      <c r="G165" s="7" t="n">
        <v>33.94</v>
      </c>
      <c r="H165" s="6" t="s">
        <v>60</v>
      </c>
      <c r="I165" s="6" t="s">
        <v>61</v>
      </c>
      <c r="J165" s="6" t="s">
        <v>62</v>
      </c>
      <c r="K165" s="6" t="s">
        <v>63</v>
      </c>
      <c r="L165" s="6"/>
      <c r="M165" s="6" t="n">
        <f aca="false">IF(D165="","",(2000+VALUE(RIGHT(D165,2)))*4+VALUE(MID(D165,2,1)))</f>
        <v>8107</v>
      </c>
    </row>
    <row r="166" customFormat="false" ht="15" hidden="false" customHeight="false" outlineLevel="0" collapsed="false">
      <c r="A166" s="6" t="s">
        <v>35</v>
      </c>
      <c r="B166" s="6" t="s">
        <v>36</v>
      </c>
      <c r="C166" s="6" t="s">
        <v>121</v>
      </c>
      <c r="D166" s="6" t="s">
        <v>91</v>
      </c>
      <c r="E166" s="6" t="s">
        <v>92</v>
      </c>
      <c r="F166" s="6" t="s">
        <v>87</v>
      </c>
      <c r="G166" s="7" t="n">
        <v>0.32</v>
      </c>
      <c r="H166" s="6" t="s">
        <v>60</v>
      </c>
      <c r="I166" s="6" t="s">
        <v>37</v>
      </c>
      <c r="J166" s="6" t="s">
        <v>135</v>
      </c>
      <c r="K166" s="6" t="s">
        <v>63</v>
      </c>
      <c r="L166" s="6"/>
      <c r="M166" s="6" t="n">
        <f aca="false">IF(D166="","",(2000+VALUE(RIGHT(D166,2)))*4+VALUE(MID(D166,2,1)))</f>
        <v>8097</v>
      </c>
    </row>
    <row r="167" customFormat="false" ht="15" hidden="false" customHeight="false" outlineLevel="0" collapsed="false">
      <c r="A167" s="6" t="s">
        <v>35</v>
      </c>
      <c r="B167" s="6" t="s">
        <v>36</v>
      </c>
      <c r="C167" s="6" t="s">
        <v>121</v>
      </c>
      <c r="D167" s="6" t="s">
        <v>94</v>
      </c>
      <c r="E167" s="6" t="s">
        <v>95</v>
      </c>
      <c r="F167" s="6" t="s">
        <v>90</v>
      </c>
      <c r="G167" s="7" t="n">
        <v>0.3</v>
      </c>
      <c r="H167" s="6" t="s">
        <v>60</v>
      </c>
      <c r="I167" s="6" t="s">
        <v>37</v>
      </c>
      <c r="J167" s="6" t="s">
        <v>135</v>
      </c>
      <c r="K167" s="6" t="s">
        <v>63</v>
      </c>
      <c r="L167" s="6"/>
      <c r="M167" s="6" t="n">
        <f aca="false">IF(D167="","",(2000+VALUE(RIGHT(D167,2)))*4+VALUE(MID(D167,2,1)))</f>
        <v>8098</v>
      </c>
    </row>
    <row r="168" customFormat="false" ht="15" hidden="false" customHeight="false" outlineLevel="0" collapsed="false">
      <c r="A168" s="6" t="s">
        <v>35</v>
      </c>
      <c r="B168" s="6" t="s">
        <v>36</v>
      </c>
      <c r="C168" s="6" t="s">
        <v>121</v>
      </c>
      <c r="D168" s="6" t="s">
        <v>97</v>
      </c>
      <c r="E168" s="6" t="s">
        <v>98</v>
      </c>
      <c r="F168" s="6" t="s">
        <v>93</v>
      </c>
      <c r="G168" s="7" t="n">
        <v>0.94</v>
      </c>
      <c r="H168" s="6" t="s">
        <v>60</v>
      </c>
      <c r="I168" s="6" t="s">
        <v>37</v>
      </c>
      <c r="J168" s="6" t="s">
        <v>135</v>
      </c>
      <c r="K168" s="6" t="s">
        <v>63</v>
      </c>
      <c r="L168" s="6"/>
      <c r="M168" s="6" t="n">
        <f aca="false">IF(D168="","",(2000+VALUE(RIGHT(D168,2)))*4+VALUE(MID(D168,2,1)))</f>
        <v>8099</v>
      </c>
    </row>
    <row r="169" customFormat="false" ht="15" hidden="false" customHeight="false" outlineLevel="0" collapsed="false">
      <c r="A169" s="6" t="s">
        <v>35</v>
      </c>
      <c r="B169" s="6" t="s">
        <v>36</v>
      </c>
      <c r="C169" s="6" t="s">
        <v>121</v>
      </c>
      <c r="D169" s="6" t="s">
        <v>100</v>
      </c>
      <c r="E169" s="6" t="s">
        <v>101</v>
      </c>
      <c r="F169" s="6" t="s">
        <v>96</v>
      </c>
      <c r="G169" s="7" t="n">
        <v>0.41</v>
      </c>
      <c r="H169" s="6" t="s">
        <v>60</v>
      </c>
      <c r="I169" s="6" t="s">
        <v>37</v>
      </c>
      <c r="J169" s="6" t="s">
        <v>135</v>
      </c>
      <c r="K169" s="6" t="s">
        <v>63</v>
      </c>
      <c r="L169" s="6"/>
      <c r="M169" s="6" t="n">
        <f aca="false">IF(D169="","",(2000+VALUE(RIGHT(D169,2)))*4+VALUE(MID(D169,2,1)))</f>
        <v>8100</v>
      </c>
    </row>
    <row r="170" customFormat="false" ht="15" hidden="false" customHeight="false" outlineLevel="0" collapsed="false">
      <c r="A170" s="6" t="s">
        <v>35</v>
      </c>
      <c r="B170" s="6" t="s">
        <v>36</v>
      </c>
      <c r="C170" s="6" t="s">
        <v>121</v>
      </c>
      <c r="D170" s="6" t="s">
        <v>103</v>
      </c>
      <c r="E170" s="6" t="s">
        <v>104</v>
      </c>
      <c r="F170" s="6" t="s">
        <v>99</v>
      </c>
      <c r="G170" s="7" t="n">
        <v>0.75</v>
      </c>
      <c r="H170" s="6" t="s">
        <v>60</v>
      </c>
      <c r="I170" s="6" t="s">
        <v>37</v>
      </c>
      <c r="J170" s="6" t="s">
        <v>135</v>
      </c>
      <c r="K170" s="6" t="s">
        <v>63</v>
      </c>
      <c r="L170" s="6"/>
      <c r="M170" s="6" t="n">
        <f aca="false">IF(D170="","",(2000+VALUE(RIGHT(D170,2)))*4+VALUE(MID(D170,2,1)))</f>
        <v>8101</v>
      </c>
    </row>
    <row r="171" customFormat="false" ht="15" hidden="false" customHeight="false" outlineLevel="0" collapsed="false">
      <c r="A171" s="6" t="s">
        <v>35</v>
      </c>
      <c r="B171" s="6" t="s">
        <v>36</v>
      </c>
      <c r="C171" s="6" t="s">
        <v>121</v>
      </c>
      <c r="D171" s="6" t="s">
        <v>106</v>
      </c>
      <c r="E171" s="6" t="s">
        <v>107</v>
      </c>
      <c r="F171" s="6" t="s">
        <v>102</v>
      </c>
      <c r="G171" s="7" t="n">
        <v>0.47</v>
      </c>
      <c r="H171" s="6" t="s">
        <v>60</v>
      </c>
      <c r="I171" s="6" t="s">
        <v>37</v>
      </c>
      <c r="J171" s="6" t="s">
        <v>135</v>
      </c>
      <c r="K171" s="6" t="s">
        <v>63</v>
      </c>
      <c r="L171" s="6"/>
      <c r="M171" s="6" t="n">
        <f aca="false">IF(D171="","",(2000+VALUE(RIGHT(D171,2)))*4+VALUE(MID(D171,2,1)))</f>
        <v>8102</v>
      </c>
    </row>
    <row r="172" customFormat="false" ht="15" hidden="false" customHeight="false" outlineLevel="0" collapsed="false">
      <c r="A172" s="6" t="s">
        <v>35</v>
      </c>
      <c r="B172" s="6" t="s">
        <v>36</v>
      </c>
      <c r="C172" s="6" t="s">
        <v>121</v>
      </c>
      <c r="D172" s="6" t="s">
        <v>109</v>
      </c>
      <c r="E172" s="6" t="s">
        <v>110</v>
      </c>
      <c r="F172" s="6" t="s">
        <v>105</v>
      </c>
      <c r="G172" s="7" t="n">
        <v>0.55</v>
      </c>
      <c r="H172" s="6" t="s">
        <v>60</v>
      </c>
      <c r="I172" s="6" t="s">
        <v>37</v>
      </c>
      <c r="J172" s="6" t="s">
        <v>135</v>
      </c>
      <c r="K172" s="6" t="s">
        <v>63</v>
      </c>
      <c r="L172" s="6"/>
      <c r="M172" s="6" t="n">
        <f aca="false">IF(D172="","",(2000+VALUE(RIGHT(D172,2)))*4+VALUE(MID(D172,2,1)))</f>
        <v>8103</v>
      </c>
    </row>
    <row r="173" customFormat="false" ht="15" hidden="false" customHeight="false" outlineLevel="0" collapsed="false">
      <c r="A173" s="6" t="s">
        <v>35</v>
      </c>
      <c r="B173" s="6" t="s">
        <v>36</v>
      </c>
      <c r="C173" s="6" t="s">
        <v>121</v>
      </c>
      <c r="D173" s="6" t="s">
        <v>112</v>
      </c>
      <c r="E173" s="6" t="s">
        <v>113</v>
      </c>
      <c r="F173" s="6" t="s">
        <v>108</v>
      </c>
      <c r="G173" s="7" t="n">
        <v>0.72</v>
      </c>
      <c r="H173" s="6" t="s">
        <v>60</v>
      </c>
      <c r="I173" s="6" t="s">
        <v>37</v>
      </c>
      <c r="J173" s="6" t="s">
        <v>135</v>
      </c>
      <c r="K173" s="6" t="s">
        <v>63</v>
      </c>
      <c r="L173" s="6"/>
      <c r="M173" s="6" t="n">
        <f aca="false">IF(D173="","",(2000+VALUE(RIGHT(D173,2)))*4+VALUE(MID(D173,2,1)))</f>
        <v>8104</v>
      </c>
    </row>
    <row r="174" customFormat="false" ht="15" hidden="false" customHeight="false" outlineLevel="0" collapsed="false">
      <c r="A174" s="6" t="s">
        <v>35</v>
      </c>
      <c r="B174" s="6" t="s">
        <v>36</v>
      </c>
      <c r="C174" s="6" t="s">
        <v>121</v>
      </c>
      <c r="D174" s="6" t="s">
        <v>115</v>
      </c>
      <c r="E174" s="6" t="s">
        <v>116</v>
      </c>
      <c r="F174" s="6" t="s">
        <v>111</v>
      </c>
      <c r="G174" s="7" t="n">
        <v>0.84</v>
      </c>
      <c r="H174" s="6" t="s">
        <v>60</v>
      </c>
      <c r="I174" s="6" t="s">
        <v>37</v>
      </c>
      <c r="J174" s="6" t="s">
        <v>135</v>
      </c>
      <c r="K174" s="6" t="s">
        <v>63</v>
      </c>
      <c r="L174" s="6"/>
      <c r="M174" s="6" t="n">
        <f aca="false">IF(D174="","",(2000+VALUE(RIGHT(D174,2)))*4+VALUE(MID(D174,2,1)))</f>
        <v>8105</v>
      </c>
    </row>
    <row r="175" customFormat="false" ht="15" hidden="false" customHeight="false" outlineLevel="0" collapsed="false">
      <c r="A175" s="6" t="s">
        <v>35</v>
      </c>
      <c r="B175" s="6" t="s">
        <v>36</v>
      </c>
      <c r="C175" s="6" t="s">
        <v>121</v>
      </c>
      <c r="D175" s="6" t="s">
        <v>118</v>
      </c>
      <c r="E175" s="6" t="s">
        <v>119</v>
      </c>
      <c r="F175" s="6" t="s">
        <v>114</v>
      </c>
      <c r="G175" s="7" t="n">
        <v>0.96</v>
      </c>
      <c r="H175" s="6" t="s">
        <v>60</v>
      </c>
      <c r="I175" s="6" t="s">
        <v>37</v>
      </c>
      <c r="J175" s="6" t="s">
        <v>135</v>
      </c>
      <c r="K175" s="6" t="s">
        <v>63</v>
      </c>
      <c r="L175" s="6"/>
      <c r="M175" s="6" t="n">
        <f aca="false">IF(D175="","",(2000+VALUE(RIGHT(D175,2)))*4+VALUE(MID(D175,2,1)))</f>
        <v>8106</v>
      </c>
    </row>
    <row r="176" customFormat="false" ht="15" hidden="false" customHeight="false" outlineLevel="0" collapsed="false">
      <c r="A176" s="6" t="s">
        <v>35</v>
      </c>
      <c r="B176" s="6" t="s">
        <v>36</v>
      </c>
      <c r="C176" s="6" t="s">
        <v>121</v>
      </c>
      <c r="D176" s="6" t="s">
        <v>138</v>
      </c>
      <c r="E176" s="6" t="s">
        <v>139</v>
      </c>
      <c r="F176" s="6" t="s">
        <v>117</v>
      </c>
      <c r="G176" s="7" t="n">
        <v>0.96</v>
      </c>
      <c r="H176" s="6" t="s">
        <v>60</v>
      </c>
      <c r="I176" s="6" t="s">
        <v>37</v>
      </c>
      <c r="J176" s="6" t="s">
        <v>135</v>
      </c>
      <c r="K176" s="6" t="s">
        <v>63</v>
      </c>
      <c r="L176" s="6"/>
      <c r="M176" s="6" t="n">
        <f aca="false">IF(D176="","",(2000+VALUE(RIGHT(D176,2)))*4+VALUE(MID(D176,2,1)))</f>
        <v>8107</v>
      </c>
    </row>
    <row r="177" customFormat="false" ht="15" hidden="false" customHeight="false" outlineLevel="0" collapsed="false">
      <c r="A177" s="6" t="s">
        <v>35</v>
      </c>
      <c r="B177" s="6" t="s">
        <v>36</v>
      </c>
      <c r="C177" s="6" t="s">
        <v>126</v>
      </c>
      <c r="D177" s="6"/>
      <c r="E177" s="6" t="s">
        <v>139</v>
      </c>
      <c r="F177" s="6"/>
      <c r="G177" s="7" t="n">
        <v>355.73</v>
      </c>
      <c r="H177" s="6" t="s">
        <v>60</v>
      </c>
      <c r="I177" s="6" t="s">
        <v>127</v>
      </c>
      <c r="J177" s="6" t="s">
        <v>140</v>
      </c>
      <c r="K177" s="6" t="s">
        <v>63</v>
      </c>
      <c r="L177" s="6" t="s">
        <v>141</v>
      </c>
      <c r="M177" s="6" t="str">
        <f aca="false">IF(D177="","",(2000+VALUE(RIGHT(D177,2)))*4+VALUE(MID(D177,2,1)))</f>
        <v/>
      </c>
    </row>
    <row r="178" customFormat="false" ht="15" hidden="false" customHeight="false" outlineLevel="0" collapsed="false">
      <c r="A178" s="6" t="s">
        <v>35</v>
      </c>
      <c r="B178" s="6" t="s">
        <v>36</v>
      </c>
      <c r="C178" s="6" t="s">
        <v>129</v>
      </c>
      <c r="D178" s="6" t="s">
        <v>64</v>
      </c>
      <c r="E178" s="6" t="s">
        <v>65</v>
      </c>
      <c r="F178" s="6" t="s">
        <v>132</v>
      </c>
      <c r="G178" s="7" t="n">
        <v>18.1</v>
      </c>
      <c r="H178" s="6" t="s">
        <v>60</v>
      </c>
      <c r="I178" s="6" t="s">
        <v>130</v>
      </c>
      <c r="J178" s="6" t="s">
        <v>62</v>
      </c>
      <c r="K178" s="6" t="s">
        <v>63</v>
      </c>
      <c r="L178" s="6"/>
      <c r="M178" s="6" t="n">
        <f aca="false">IF(D178="","",(2000+VALUE(RIGHT(D178,2)))*4+VALUE(MID(D178,2,1)))</f>
        <v>8088</v>
      </c>
    </row>
    <row r="179" customFormat="false" ht="15" hidden="false" customHeight="false" outlineLevel="0" collapsed="false">
      <c r="A179" s="6" t="s">
        <v>35</v>
      </c>
      <c r="B179" s="6" t="s">
        <v>36</v>
      </c>
      <c r="C179" s="6" t="s">
        <v>129</v>
      </c>
      <c r="D179" s="6" t="s">
        <v>67</v>
      </c>
      <c r="E179" s="6" t="s">
        <v>68</v>
      </c>
      <c r="F179" s="6" t="s">
        <v>59</v>
      </c>
      <c r="G179" s="7" t="n">
        <v>14.08</v>
      </c>
      <c r="H179" s="6" t="s">
        <v>60</v>
      </c>
      <c r="I179" s="6" t="s">
        <v>130</v>
      </c>
      <c r="J179" s="6" t="s">
        <v>62</v>
      </c>
      <c r="K179" s="6" t="s">
        <v>63</v>
      </c>
      <c r="L179" s="6"/>
      <c r="M179" s="6" t="n">
        <f aca="false">IF(D179="","",(2000+VALUE(RIGHT(D179,2)))*4+VALUE(MID(D179,2,1)))</f>
        <v>8089</v>
      </c>
    </row>
    <row r="180" customFormat="false" ht="15" hidden="false" customHeight="false" outlineLevel="0" collapsed="false">
      <c r="A180" s="6" t="s">
        <v>35</v>
      </c>
      <c r="B180" s="6" t="s">
        <v>36</v>
      </c>
      <c r="C180" s="6" t="s">
        <v>129</v>
      </c>
      <c r="D180" s="6" t="s">
        <v>70</v>
      </c>
      <c r="E180" s="6" t="s">
        <v>71</v>
      </c>
      <c r="F180" s="6" t="s">
        <v>66</v>
      </c>
      <c r="G180" s="7" t="n">
        <v>12.2</v>
      </c>
      <c r="H180" s="6" t="s">
        <v>60</v>
      </c>
      <c r="I180" s="6" t="s">
        <v>130</v>
      </c>
      <c r="J180" s="6" t="s">
        <v>62</v>
      </c>
      <c r="K180" s="6" t="s">
        <v>63</v>
      </c>
      <c r="L180" s="6"/>
      <c r="M180" s="6" t="n">
        <f aca="false">IF(D180="","",(2000+VALUE(RIGHT(D180,2)))*4+VALUE(MID(D180,2,1)))</f>
        <v>8090</v>
      </c>
    </row>
    <row r="181" customFormat="false" ht="15" hidden="false" customHeight="false" outlineLevel="0" collapsed="false">
      <c r="A181" s="6" t="s">
        <v>35</v>
      </c>
      <c r="B181" s="6" t="s">
        <v>36</v>
      </c>
      <c r="C181" s="6" t="s">
        <v>129</v>
      </c>
      <c r="D181" s="6" t="s">
        <v>73</v>
      </c>
      <c r="E181" s="6" t="s">
        <v>74</v>
      </c>
      <c r="F181" s="6" t="s">
        <v>69</v>
      </c>
      <c r="G181" s="7" t="n">
        <v>9.69</v>
      </c>
      <c r="H181" s="6" t="s">
        <v>60</v>
      </c>
      <c r="I181" s="6" t="s">
        <v>130</v>
      </c>
      <c r="J181" s="6" t="s">
        <v>62</v>
      </c>
      <c r="K181" s="6" t="s">
        <v>63</v>
      </c>
      <c r="L181" s="6"/>
      <c r="M181" s="6" t="n">
        <f aca="false">IF(D181="","",(2000+VALUE(RIGHT(D181,2)))*4+VALUE(MID(D181,2,1)))</f>
        <v>8091</v>
      </c>
    </row>
    <row r="182" customFormat="false" ht="15" hidden="false" customHeight="false" outlineLevel="0" collapsed="false">
      <c r="A182" s="6" t="s">
        <v>35</v>
      </c>
      <c r="B182" s="6" t="s">
        <v>36</v>
      </c>
      <c r="C182" s="6" t="s">
        <v>129</v>
      </c>
      <c r="D182" s="6" t="s">
        <v>76</v>
      </c>
      <c r="E182" s="6" t="s">
        <v>77</v>
      </c>
      <c r="F182" s="6" t="s">
        <v>72</v>
      </c>
      <c r="G182" s="7" t="n">
        <v>14.51</v>
      </c>
      <c r="H182" s="6" t="s">
        <v>60</v>
      </c>
      <c r="I182" s="6" t="s">
        <v>130</v>
      </c>
      <c r="J182" s="6" t="s">
        <v>62</v>
      </c>
      <c r="K182" s="6" t="s">
        <v>63</v>
      </c>
      <c r="L182" s="6"/>
      <c r="M182" s="6" t="n">
        <f aca="false">IF(D182="","",(2000+VALUE(RIGHT(D182,2)))*4+VALUE(MID(D182,2,1)))</f>
        <v>8092</v>
      </c>
    </row>
    <row r="183" customFormat="false" ht="15" hidden="false" customHeight="false" outlineLevel="0" collapsed="false">
      <c r="A183" s="6" t="s">
        <v>35</v>
      </c>
      <c r="B183" s="6" t="s">
        <v>36</v>
      </c>
      <c r="C183" s="6" t="s">
        <v>129</v>
      </c>
      <c r="D183" s="6" t="s">
        <v>79</v>
      </c>
      <c r="E183" s="6" t="s">
        <v>80</v>
      </c>
      <c r="F183" s="6" t="s">
        <v>75</v>
      </c>
      <c r="G183" s="7" t="n">
        <v>14</v>
      </c>
      <c r="H183" s="6" t="s">
        <v>60</v>
      </c>
      <c r="I183" s="6" t="s">
        <v>130</v>
      </c>
      <c r="J183" s="6" t="s">
        <v>62</v>
      </c>
      <c r="K183" s="6" t="s">
        <v>63</v>
      </c>
      <c r="L183" s="6"/>
      <c r="M183" s="6" t="n">
        <f aca="false">IF(D183="","",(2000+VALUE(RIGHT(D183,2)))*4+VALUE(MID(D183,2,1)))</f>
        <v>8093</v>
      </c>
    </row>
    <row r="184" customFormat="false" ht="15" hidden="false" customHeight="false" outlineLevel="0" collapsed="false">
      <c r="A184" s="6" t="s">
        <v>35</v>
      </c>
      <c r="B184" s="6" t="s">
        <v>36</v>
      </c>
      <c r="C184" s="6" t="s">
        <v>129</v>
      </c>
      <c r="D184" s="6" t="s">
        <v>82</v>
      </c>
      <c r="E184" s="6" t="s">
        <v>83</v>
      </c>
      <c r="F184" s="6" t="s">
        <v>78</v>
      </c>
      <c r="G184" s="7" t="n">
        <v>17.31</v>
      </c>
      <c r="H184" s="6" t="s">
        <v>60</v>
      </c>
      <c r="I184" s="6" t="s">
        <v>130</v>
      </c>
      <c r="J184" s="6" t="s">
        <v>62</v>
      </c>
      <c r="K184" s="6" t="s">
        <v>63</v>
      </c>
      <c r="L184" s="6"/>
      <c r="M184" s="6" t="n">
        <f aca="false">IF(D184="","",(2000+VALUE(RIGHT(D184,2)))*4+VALUE(MID(D184,2,1)))</f>
        <v>8094</v>
      </c>
    </row>
    <row r="185" customFormat="false" ht="15" hidden="false" customHeight="false" outlineLevel="0" collapsed="false">
      <c r="A185" s="6" t="s">
        <v>35</v>
      </c>
      <c r="B185" s="6" t="s">
        <v>36</v>
      </c>
      <c r="C185" s="6" t="s">
        <v>129</v>
      </c>
      <c r="D185" s="6" t="s">
        <v>85</v>
      </c>
      <c r="E185" s="6" t="s">
        <v>86</v>
      </c>
      <c r="F185" s="6" t="s">
        <v>81</v>
      </c>
      <c r="G185" s="7" t="n">
        <v>20.4</v>
      </c>
      <c r="H185" s="6" t="s">
        <v>60</v>
      </c>
      <c r="I185" s="6" t="s">
        <v>130</v>
      </c>
      <c r="J185" s="6" t="s">
        <v>62</v>
      </c>
      <c r="K185" s="6" t="s">
        <v>63</v>
      </c>
      <c r="L185" s="6"/>
      <c r="M185" s="6" t="n">
        <f aca="false">IF(D185="","",(2000+VALUE(RIGHT(D185,2)))*4+VALUE(MID(D185,2,1)))</f>
        <v>8095</v>
      </c>
    </row>
    <row r="186" customFormat="false" ht="15" hidden="false" customHeight="false" outlineLevel="0" collapsed="false">
      <c r="A186" s="6" t="s">
        <v>35</v>
      </c>
      <c r="B186" s="6" t="s">
        <v>36</v>
      </c>
      <c r="C186" s="6" t="s">
        <v>129</v>
      </c>
      <c r="D186" s="6" t="s">
        <v>88</v>
      </c>
      <c r="E186" s="6" t="s">
        <v>89</v>
      </c>
      <c r="F186" s="6" t="s">
        <v>84</v>
      </c>
      <c r="G186" s="7" t="n">
        <v>19.4</v>
      </c>
      <c r="H186" s="6" t="s">
        <v>60</v>
      </c>
      <c r="I186" s="6" t="s">
        <v>130</v>
      </c>
      <c r="J186" s="6" t="s">
        <v>62</v>
      </c>
      <c r="K186" s="6" t="s">
        <v>63</v>
      </c>
      <c r="L186" s="6"/>
      <c r="M186" s="6" t="n">
        <f aca="false">IF(D186="","",(2000+VALUE(RIGHT(D186,2)))*4+VALUE(MID(D186,2,1)))</f>
        <v>8096</v>
      </c>
    </row>
    <row r="187" customFormat="false" ht="15" hidden="false" customHeight="false" outlineLevel="0" collapsed="false">
      <c r="A187" s="6" t="s">
        <v>35</v>
      </c>
      <c r="B187" s="6" t="s">
        <v>36</v>
      </c>
      <c r="C187" s="6" t="s">
        <v>129</v>
      </c>
      <c r="D187" s="6" t="s">
        <v>91</v>
      </c>
      <c r="E187" s="6" t="s">
        <v>92</v>
      </c>
      <c r="F187" s="6" t="s">
        <v>87</v>
      </c>
      <c r="G187" s="7" t="n">
        <v>19.25</v>
      </c>
      <c r="H187" s="6" t="s">
        <v>60</v>
      </c>
      <c r="I187" s="6" t="s">
        <v>130</v>
      </c>
      <c r="J187" s="6" t="s">
        <v>62</v>
      </c>
      <c r="K187" s="6" t="s">
        <v>63</v>
      </c>
      <c r="L187" s="6"/>
      <c r="M187" s="6" t="n">
        <f aca="false">IF(D187="","",(2000+VALUE(RIGHT(D187,2)))*4+VALUE(MID(D187,2,1)))</f>
        <v>8097</v>
      </c>
    </row>
    <row r="188" customFormat="false" ht="15" hidden="false" customHeight="false" outlineLevel="0" collapsed="false">
      <c r="A188" s="6" t="s">
        <v>35</v>
      </c>
      <c r="B188" s="6" t="s">
        <v>36</v>
      </c>
      <c r="C188" s="6" t="s">
        <v>129</v>
      </c>
      <c r="D188" s="6" t="s">
        <v>94</v>
      </c>
      <c r="E188" s="6" t="s">
        <v>95</v>
      </c>
      <c r="F188" s="6" t="s">
        <v>90</v>
      </c>
      <c r="G188" s="7" t="n">
        <v>19.37</v>
      </c>
      <c r="H188" s="6" t="s">
        <v>60</v>
      </c>
      <c r="I188" s="6" t="s">
        <v>130</v>
      </c>
      <c r="J188" s="6" t="s">
        <v>62</v>
      </c>
      <c r="K188" s="6" t="s">
        <v>63</v>
      </c>
      <c r="L188" s="6"/>
      <c r="M188" s="6" t="n">
        <f aca="false">IF(D188="","",(2000+VALUE(RIGHT(D188,2)))*4+VALUE(MID(D188,2,1)))</f>
        <v>8098</v>
      </c>
    </row>
    <row r="189" customFormat="false" ht="15" hidden="false" customHeight="false" outlineLevel="0" collapsed="false">
      <c r="A189" s="6" t="s">
        <v>35</v>
      </c>
      <c r="B189" s="6" t="s">
        <v>36</v>
      </c>
      <c r="C189" s="6" t="s">
        <v>129</v>
      </c>
      <c r="D189" s="6" t="s">
        <v>97</v>
      </c>
      <c r="E189" s="6" t="s">
        <v>98</v>
      </c>
      <c r="F189" s="6" t="s">
        <v>93</v>
      </c>
      <c r="G189" s="7" t="n">
        <v>24.72</v>
      </c>
      <c r="H189" s="6" t="s">
        <v>60</v>
      </c>
      <c r="I189" s="6" t="s">
        <v>130</v>
      </c>
      <c r="J189" s="6" t="s">
        <v>62</v>
      </c>
      <c r="K189" s="6" t="s">
        <v>63</v>
      </c>
      <c r="L189" s="6"/>
      <c r="M189" s="6" t="n">
        <f aca="false">IF(D189="","",(2000+VALUE(RIGHT(D189,2)))*4+VALUE(MID(D189,2,1)))</f>
        <v>8099</v>
      </c>
    </row>
    <row r="190" customFormat="false" ht="15" hidden="false" customHeight="false" outlineLevel="0" collapsed="false">
      <c r="A190" s="6" t="s">
        <v>35</v>
      </c>
      <c r="B190" s="6" t="s">
        <v>36</v>
      </c>
      <c r="C190" s="6" t="s">
        <v>129</v>
      </c>
      <c r="D190" s="6" t="s">
        <v>100</v>
      </c>
      <c r="E190" s="6" t="s">
        <v>101</v>
      </c>
      <c r="F190" s="6" t="s">
        <v>96</v>
      </c>
      <c r="G190" s="7" t="n">
        <v>27.99</v>
      </c>
      <c r="H190" s="6" t="s">
        <v>60</v>
      </c>
      <c r="I190" s="6" t="s">
        <v>130</v>
      </c>
      <c r="J190" s="6" t="s">
        <v>62</v>
      </c>
      <c r="K190" s="6" t="s">
        <v>63</v>
      </c>
      <c r="L190" s="6"/>
      <c r="M190" s="6" t="n">
        <f aca="false">IF(D190="","",(2000+VALUE(RIGHT(D190,2)))*4+VALUE(MID(D190,2,1)))</f>
        <v>8100</v>
      </c>
    </row>
    <row r="191" customFormat="false" ht="15" hidden="false" customHeight="false" outlineLevel="0" collapsed="false">
      <c r="A191" s="6" t="s">
        <v>35</v>
      </c>
      <c r="B191" s="6" t="s">
        <v>36</v>
      </c>
      <c r="C191" s="6" t="s">
        <v>129</v>
      </c>
      <c r="D191" s="6" t="s">
        <v>103</v>
      </c>
      <c r="E191" s="6" t="s">
        <v>104</v>
      </c>
      <c r="F191" s="6" t="s">
        <v>99</v>
      </c>
      <c r="G191" s="7" t="n">
        <v>24.03</v>
      </c>
      <c r="H191" s="6" t="s">
        <v>60</v>
      </c>
      <c r="I191" s="6" t="s">
        <v>130</v>
      </c>
      <c r="J191" s="6" t="s">
        <v>62</v>
      </c>
      <c r="K191" s="6" t="s">
        <v>63</v>
      </c>
      <c r="L191" s="6"/>
      <c r="M191" s="6" t="n">
        <f aca="false">IF(D191="","",(2000+VALUE(RIGHT(D191,2)))*4+VALUE(MID(D191,2,1)))</f>
        <v>8101</v>
      </c>
    </row>
    <row r="192" customFormat="false" ht="15" hidden="false" customHeight="false" outlineLevel="0" collapsed="false">
      <c r="A192" s="6" t="s">
        <v>35</v>
      </c>
      <c r="B192" s="6" t="s">
        <v>36</v>
      </c>
      <c r="C192" s="6" t="s">
        <v>129</v>
      </c>
      <c r="D192" s="6" t="s">
        <v>106</v>
      </c>
      <c r="E192" s="6" t="s">
        <v>107</v>
      </c>
      <c r="F192" s="6" t="s">
        <v>102</v>
      </c>
      <c r="G192" s="7" t="n">
        <v>25.56</v>
      </c>
      <c r="H192" s="6" t="s">
        <v>60</v>
      </c>
      <c r="I192" s="6" t="s">
        <v>130</v>
      </c>
      <c r="J192" s="6" t="s">
        <v>62</v>
      </c>
      <c r="K192" s="6" t="s">
        <v>63</v>
      </c>
      <c r="L192" s="6"/>
      <c r="M192" s="6" t="n">
        <f aca="false">IF(D192="","",(2000+VALUE(RIGHT(D192,2)))*4+VALUE(MID(D192,2,1)))</f>
        <v>8102</v>
      </c>
    </row>
    <row r="193" customFormat="false" ht="15" hidden="false" customHeight="false" outlineLevel="0" collapsed="false">
      <c r="A193" s="6" t="s">
        <v>35</v>
      </c>
      <c r="B193" s="6" t="s">
        <v>36</v>
      </c>
      <c r="C193" s="6" t="s">
        <v>129</v>
      </c>
      <c r="D193" s="6" t="s">
        <v>109</v>
      </c>
      <c r="E193" s="6" t="s">
        <v>110</v>
      </c>
      <c r="F193" s="6" t="s">
        <v>105</v>
      </c>
      <c r="G193" s="7" t="n">
        <v>30</v>
      </c>
      <c r="H193" s="6" t="s">
        <v>60</v>
      </c>
      <c r="I193" s="6" t="s">
        <v>130</v>
      </c>
      <c r="J193" s="6" t="s">
        <v>62</v>
      </c>
      <c r="K193" s="6" t="s">
        <v>63</v>
      </c>
      <c r="L193" s="6"/>
      <c r="M193" s="6" t="n">
        <f aca="false">IF(D193="","",(2000+VALUE(RIGHT(D193,2)))*4+VALUE(MID(D193,2,1)))</f>
        <v>8103</v>
      </c>
    </row>
    <row r="194" customFormat="false" ht="15" hidden="false" customHeight="false" outlineLevel="0" collapsed="false">
      <c r="A194" s="6" t="s">
        <v>35</v>
      </c>
      <c r="B194" s="6" t="s">
        <v>36</v>
      </c>
      <c r="C194" s="6" t="s">
        <v>129</v>
      </c>
      <c r="D194" s="6" t="s">
        <v>112</v>
      </c>
      <c r="E194" s="6" t="s">
        <v>113</v>
      </c>
      <c r="F194" s="6" t="s">
        <v>108</v>
      </c>
      <c r="G194" s="7" t="n">
        <v>36.21</v>
      </c>
      <c r="H194" s="6" t="s">
        <v>60</v>
      </c>
      <c r="I194" s="6" t="s">
        <v>130</v>
      </c>
      <c r="J194" s="6" t="s">
        <v>62</v>
      </c>
      <c r="K194" s="6" t="s">
        <v>63</v>
      </c>
      <c r="L194" s="6"/>
      <c r="M194" s="6" t="n">
        <f aca="false">IF(D194="","",(2000+VALUE(RIGHT(D194,2)))*4+VALUE(MID(D194,2,1)))</f>
        <v>8104</v>
      </c>
    </row>
    <row r="195" customFormat="false" ht="15" hidden="false" customHeight="false" outlineLevel="0" collapsed="false">
      <c r="A195" s="6" t="s">
        <v>35</v>
      </c>
      <c r="B195" s="6" t="s">
        <v>36</v>
      </c>
      <c r="C195" s="6" t="s">
        <v>129</v>
      </c>
      <c r="D195" s="6" t="s">
        <v>115</v>
      </c>
      <c r="E195" s="6" t="s">
        <v>116</v>
      </c>
      <c r="F195" s="6" t="s">
        <v>111</v>
      </c>
      <c r="G195" s="7" t="n">
        <v>32.23</v>
      </c>
      <c r="H195" s="6" t="s">
        <v>60</v>
      </c>
      <c r="I195" s="6" t="s">
        <v>130</v>
      </c>
      <c r="J195" s="6" t="s">
        <v>62</v>
      </c>
      <c r="K195" s="6" t="s">
        <v>63</v>
      </c>
      <c r="L195" s="6"/>
      <c r="M195" s="6" t="n">
        <f aca="false">IF(D195="","",(2000+VALUE(RIGHT(D195,2)))*4+VALUE(MID(D195,2,1)))</f>
        <v>8105</v>
      </c>
    </row>
    <row r="196" customFormat="false" ht="15" hidden="false" customHeight="false" outlineLevel="0" collapsed="false">
      <c r="A196" s="6" t="s">
        <v>35</v>
      </c>
      <c r="B196" s="6" t="s">
        <v>36</v>
      </c>
      <c r="C196" s="6" t="s">
        <v>129</v>
      </c>
      <c r="D196" s="6" t="s">
        <v>118</v>
      </c>
      <c r="E196" s="6" t="s">
        <v>119</v>
      </c>
      <c r="F196" s="6" t="s">
        <v>114</v>
      </c>
      <c r="G196" s="7" t="n">
        <v>31.86</v>
      </c>
      <c r="H196" s="6" t="s">
        <v>60</v>
      </c>
      <c r="I196" s="6" t="s">
        <v>130</v>
      </c>
      <c r="J196" s="6" t="s">
        <v>62</v>
      </c>
      <c r="K196" s="6" t="s">
        <v>63</v>
      </c>
      <c r="L196" s="6"/>
      <c r="M196" s="6" t="n">
        <f aca="false">IF(D196="","",(2000+VALUE(RIGHT(D196,2)))*4+VALUE(MID(D196,2,1)))</f>
        <v>8106</v>
      </c>
    </row>
    <row r="197" customFormat="false" ht="15" hidden="false" customHeight="false" outlineLevel="0" collapsed="false">
      <c r="A197" s="6" t="s">
        <v>35</v>
      </c>
      <c r="B197" s="6" t="s">
        <v>36</v>
      </c>
      <c r="C197" s="6" t="s">
        <v>129</v>
      </c>
      <c r="D197" s="6" t="s">
        <v>138</v>
      </c>
      <c r="E197" s="6" t="s">
        <v>139</v>
      </c>
      <c r="F197" s="6" t="s">
        <v>117</v>
      </c>
      <c r="G197" s="7" t="n">
        <v>32.79</v>
      </c>
      <c r="H197" s="6" t="s">
        <v>60</v>
      </c>
      <c r="I197" s="6" t="s">
        <v>130</v>
      </c>
      <c r="J197" s="6" t="s">
        <v>62</v>
      </c>
      <c r="K197" s="6" t="s">
        <v>63</v>
      </c>
      <c r="L197" s="6"/>
      <c r="M197" s="6" t="n">
        <f aca="false">IF(D197="","",(2000+VALUE(RIGHT(D197,2)))*4+VALUE(MID(D197,2,1)))</f>
        <v>8107</v>
      </c>
    </row>
    <row r="198" customFormat="false" ht="15" hidden="false" customHeight="false" outlineLevel="0" collapsed="false">
      <c r="A198" s="6" t="s">
        <v>38</v>
      </c>
      <c r="B198" s="6" t="s">
        <v>39</v>
      </c>
      <c r="C198" s="6" t="s">
        <v>56</v>
      </c>
      <c r="D198" s="6" t="s">
        <v>64</v>
      </c>
      <c r="E198" s="6" t="s">
        <v>142</v>
      </c>
      <c r="F198" s="6" t="s">
        <v>66</v>
      </c>
      <c r="G198" s="7" t="n">
        <v>0.925</v>
      </c>
      <c r="H198" s="6" t="s">
        <v>60</v>
      </c>
      <c r="I198" s="6" t="s">
        <v>61</v>
      </c>
      <c r="J198" s="6" t="s">
        <v>62</v>
      </c>
      <c r="K198" s="6" t="s">
        <v>63</v>
      </c>
      <c r="L198" s="6"/>
      <c r="M198" s="6" t="n">
        <f aca="false">IF(D198="","",(2000+VALUE(RIGHT(D198,2)))*4+VALUE(MID(D198,2,1)))</f>
        <v>8088</v>
      </c>
    </row>
    <row r="199" customFormat="false" ht="15" hidden="false" customHeight="false" outlineLevel="0" collapsed="false">
      <c r="A199" s="6" t="s">
        <v>38</v>
      </c>
      <c r="B199" s="6" t="s">
        <v>39</v>
      </c>
      <c r="C199" s="6" t="s">
        <v>56</v>
      </c>
      <c r="D199" s="6" t="s">
        <v>67</v>
      </c>
      <c r="E199" s="6" t="s">
        <v>143</v>
      </c>
      <c r="F199" s="6" t="s">
        <v>69</v>
      </c>
      <c r="G199" s="7" t="n">
        <v>1.1</v>
      </c>
      <c r="H199" s="6" t="s">
        <v>60</v>
      </c>
      <c r="I199" s="6" t="s">
        <v>61</v>
      </c>
      <c r="J199" s="6" t="s">
        <v>62</v>
      </c>
      <c r="K199" s="6" t="s">
        <v>63</v>
      </c>
      <c r="L199" s="6"/>
      <c r="M199" s="6" t="n">
        <f aca="false">IF(D199="","",(2000+VALUE(RIGHT(D199,2)))*4+VALUE(MID(D199,2,1)))</f>
        <v>8089</v>
      </c>
    </row>
    <row r="200" customFormat="false" ht="15" hidden="false" customHeight="false" outlineLevel="0" collapsed="false">
      <c r="A200" s="6" t="s">
        <v>38</v>
      </c>
      <c r="B200" s="6" t="s">
        <v>39</v>
      </c>
      <c r="C200" s="6" t="s">
        <v>56</v>
      </c>
      <c r="D200" s="6" t="s">
        <v>70</v>
      </c>
      <c r="E200" s="6" t="s">
        <v>144</v>
      </c>
      <c r="F200" s="6" t="s">
        <v>72</v>
      </c>
      <c r="G200" s="7" t="n">
        <v>1.42</v>
      </c>
      <c r="H200" s="6" t="s">
        <v>60</v>
      </c>
      <c r="I200" s="6" t="s">
        <v>61</v>
      </c>
      <c r="J200" s="6" t="s">
        <v>62</v>
      </c>
      <c r="K200" s="6" t="s">
        <v>63</v>
      </c>
      <c r="L200" s="6"/>
      <c r="M200" s="6" t="n">
        <f aca="false">IF(D200="","",(2000+VALUE(RIGHT(D200,2)))*4+VALUE(MID(D200,2,1)))</f>
        <v>8090</v>
      </c>
    </row>
    <row r="201" customFormat="false" ht="15" hidden="false" customHeight="false" outlineLevel="0" collapsed="false">
      <c r="A201" s="6" t="s">
        <v>38</v>
      </c>
      <c r="B201" s="6" t="s">
        <v>39</v>
      </c>
      <c r="C201" s="6" t="s">
        <v>56</v>
      </c>
      <c r="D201" s="6" t="s">
        <v>73</v>
      </c>
      <c r="E201" s="6" t="s">
        <v>145</v>
      </c>
      <c r="F201" s="6" t="s">
        <v>75</v>
      </c>
      <c r="G201" s="7" t="n">
        <v>1.72</v>
      </c>
      <c r="H201" s="6" t="s">
        <v>60</v>
      </c>
      <c r="I201" s="6" t="s">
        <v>61</v>
      </c>
      <c r="J201" s="6" t="s">
        <v>62</v>
      </c>
      <c r="K201" s="6" t="s">
        <v>63</v>
      </c>
      <c r="L201" s="6"/>
      <c r="M201" s="6" t="n">
        <f aca="false">IF(D201="","",(2000+VALUE(RIGHT(D201,2)))*4+VALUE(MID(D201,2,1)))</f>
        <v>8091</v>
      </c>
    </row>
    <row r="202" customFormat="false" ht="15" hidden="false" customHeight="false" outlineLevel="0" collapsed="false">
      <c r="A202" s="6" t="s">
        <v>38</v>
      </c>
      <c r="B202" s="6" t="s">
        <v>39</v>
      </c>
      <c r="C202" s="6" t="s">
        <v>56</v>
      </c>
      <c r="D202" s="6" t="s">
        <v>76</v>
      </c>
      <c r="E202" s="6" t="s">
        <v>146</v>
      </c>
      <c r="F202" s="6" t="s">
        <v>78</v>
      </c>
      <c r="G202" s="7" t="n">
        <v>2.44</v>
      </c>
      <c r="H202" s="6" t="s">
        <v>60</v>
      </c>
      <c r="I202" s="6" t="s">
        <v>61</v>
      </c>
      <c r="J202" s="6" t="s">
        <v>62</v>
      </c>
      <c r="K202" s="6" t="s">
        <v>63</v>
      </c>
      <c r="L202" s="6"/>
      <c r="M202" s="6" t="n">
        <f aca="false">IF(D202="","",(2000+VALUE(RIGHT(D202,2)))*4+VALUE(MID(D202,2,1)))</f>
        <v>8092</v>
      </c>
    </row>
    <row r="203" customFormat="false" ht="15" hidden="false" customHeight="false" outlineLevel="0" collapsed="false">
      <c r="A203" s="6" t="s">
        <v>38</v>
      </c>
      <c r="B203" s="6" t="s">
        <v>39</v>
      </c>
      <c r="C203" s="6" t="s">
        <v>56</v>
      </c>
      <c r="D203" s="6" t="s">
        <v>79</v>
      </c>
      <c r="E203" s="6" t="s">
        <v>147</v>
      </c>
      <c r="F203" s="6" t="s">
        <v>81</v>
      </c>
      <c r="G203" s="7" t="n">
        <v>2.63</v>
      </c>
      <c r="H203" s="6" t="s">
        <v>60</v>
      </c>
      <c r="I203" s="6" t="s">
        <v>61</v>
      </c>
      <c r="J203" s="6" t="s">
        <v>62</v>
      </c>
      <c r="K203" s="6" t="s">
        <v>63</v>
      </c>
      <c r="L203" s="6"/>
      <c r="M203" s="6" t="n">
        <f aca="false">IF(D203="","",(2000+VALUE(RIGHT(D203,2)))*4+VALUE(MID(D203,2,1)))</f>
        <v>8093</v>
      </c>
    </row>
    <row r="204" customFormat="false" ht="15" hidden="false" customHeight="false" outlineLevel="0" collapsed="false">
      <c r="A204" s="6" t="s">
        <v>38</v>
      </c>
      <c r="B204" s="6" t="s">
        <v>39</v>
      </c>
      <c r="C204" s="6" t="s">
        <v>56</v>
      </c>
      <c r="D204" s="6" t="s">
        <v>82</v>
      </c>
      <c r="E204" s="6" t="s">
        <v>148</v>
      </c>
      <c r="F204" s="6" t="s">
        <v>84</v>
      </c>
      <c r="G204" s="7" t="n">
        <v>1.91</v>
      </c>
      <c r="H204" s="6" t="s">
        <v>60</v>
      </c>
      <c r="I204" s="6" t="s">
        <v>61</v>
      </c>
      <c r="J204" s="6" t="s">
        <v>62</v>
      </c>
      <c r="K204" s="6" t="s">
        <v>63</v>
      </c>
      <c r="L204" s="6"/>
      <c r="M204" s="6" t="n">
        <f aca="false">IF(D204="","",(2000+VALUE(RIGHT(D204,2)))*4+VALUE(MID(D204,2,1)))</f>
        <v>8094</v>
      </c>
    </row>
    <row r="205" customFormat="false" ht="15" hidden="false" customHeight="false" outlineLevel="0" collapsed="false">
      <c r="A205" s="6" t="s">
        <v>38</v>
      </c>
      <c r="B205" s="6" t="s">
        <v>39</v>
      </c>
      <c r="C205" s="6" t="s">
        <v>56</v>
      </c>
      <c r="D205" s="6" t="s">
        <v>85</v>
      </c>
      <c r="E205" s="6" t="s">
        <v>149</v>
      </c>
      <c r="F205" s="6" t="s">
        <v>87</v>
      </c>
      <c r="G205" s="7" t="n">
        <v>1.31</v>
      </c>
      <c r="H205" s="6" t="s">
        <v>60</v>
      </c>
      <c r="I205" s="6" t="s">
        <v>61</v>
      </c>
      <c r="J205" s="6" t="s">
        <v>62</v>
      </c>
      <c r="K205" s="6" t="s">
        <v>63</v>
      </c>
      <c r="L205" s="6"/>
      <c r="M205" s="6" t="n">
        <f aca="false">IF(D205="","",(2000+VALUE(RIGHT(D205,2)))*4+VALUE(MID(D205,2,1)))</f>
        <v>8095</v>
      </c>
    </row>
    <row r="206" customFormat="false" ht="15" hidden="false" customHeight="false" outlineLevel="0" collapsed="false">
      <c r="A206" s="6" t="s">
        <v>38</v>
      </c>
      <c r="B206" s="6" t="s">
        <v>39</v>
      </c>
      <c r="C206" s="6" t="s">
        <v>56</v>
      </c>
      <c r="D206" s="6" t="s">
        <v>88</v>
      </c>
      <c r="E206" s="6" t="s">
        <v>150</v>
      </c>
      <c r="F206" s="6" t="s">
        <v>90</v>
      </c>
      <c r="G206" s="7" t="n">
        <v>1.08</v>
      </c>
      <c r="H206" s="6" t="s">
        <v>60</v>
      </c>
      <c r="I206" s="6" t="s">
        <v>61</v>
      </c>
      <c r="J206" s="6" t="s">
        <v>62</v>
      </c>
      <c r="K206" s="6" t="s">
        <v>63</v>
      </c>
      <c r="L206" s="6"/>
      <c r="M206" s="6" t="n">
        <f aca="false">IF(D206="","",(2000+VALUE(RIGHT(D206,2)))*4+VALUE(MID(D206,2,1)))</f>
        <v>8096</v>
      </c>
    </row>
    <row r="207" customFormat="false" ht="15" hidden="false" customHeight="false" outlineLevel="0" collapsed="false">
      <c r="A207" s="6" t="s">
        <v>38</v>
      </c>
      <c r="B207" s="6" t="s">
        <v>39</v>
      </c>
      <c r="C207" s="6" t="s">
        <v>56</v>
      </c>
      <c r="D207" s="6" t="s">
        <v>91</v>
      </c>
      <c r="E207" s="6" t="s">
        <v>151</v>
      </c>
      <c r="F207" s="6" t="s">
        <v>93</v>
      </c>
      <c r="G207" s="7" t="n">
        <v>1.67</v>
      </c>
      <c r="H207" s="6" t="s">
        <v>60</v>
      </c>
      <c r="I207" s="6" t="s">
        <v>61</v>
      </c>
      <c r="J207" s="6" t="s">
        <v>62</v>
      </c>
      <c r="K207" s="6" t="s">
        <v>63</v>
      </c>
      <c r="L207" s="6"/>
      <c r="M207" s="6" t="n">
        <f aca="false">IF(D207="","",(2000+VALUE(RIGHT(D207,2)))*4+VALUE(MID(D207,2,1)))</f>
        <v>8097</v>
      </c>
    </row>
    <row r="208" customFormat="false" ht="15" hidden="false" customHeight="false" outlineLevel="0" collapsed="false">
      <c r="A208" s="6" t="s">
        <v>38</v>
      </c>
      <c r="B208" s="6" t="s">
        <v>39</v>
      </c>
      <c r="C208" s="6" t="s">
        <v>56</v>
      </c>
      <c r="D208" s="6" t="s">
        <v>94</v>
      </c>
      <c r="E208" s="6" t="s">
        <v>152</v>
      </c>
      <c r="F208" s="6" t="s">
        <v>96</v>
      </c>
      <c r="G208" s="7" t="n">
        <v>2.8</v>
      </c>
      <c r="H208" s="6" t="s">
        <v>60</v>
      </c>
      <c r="I208" s="6" t="s">
        <v>61</v>
      </c>
      <c r="J208" s="6" t="s">
        <v>62</v>
      </c>
      <c r="K208" s="6" t="s">
        <v>63</v>
      </c>
      <c r="L208" s="6"/>
      <c r="M208" s="6" t="n">
        <f aca="false">IF(D208="","",(2000+VALUE(RIGHT(D208,2)))*4+VALUE(MID(D208,2,1)))</f>
        <v>8098</v>
      </c>
    </row>
    <row r="209" customFormat="false" ht="15" hidden="false" customHeight="false" outlineLevel="0" collapsed="false">
      <c r="A209" s="6" t="s">
        <v>38</v>
      </c>
      <c r="B209" s="6" t="s">
        <v>39</v>
      </c>
      <c r="C209" s="6" t="s">
        <v>56</v>
      </c>
      <c r="D209" s="6" t="s">
        <v>97</v>
      </c>
      <c r="E209" s="6" t="s">
        <v>153</v>
      </c>
      <c r="F209" s="6" t="s">
        <v>99</v>
      </c>
      <c r="G209" s="7" t="n">
        <v>2.3</v>
      </c>
      <c r="H209" s="6" t="s">
        <v>60</v>
      </c>
      <c r="I209" s="6" t="s">
        <v>61</v>
      </c>
      <c r="J209" s="6" t="s">
        <v>62</v>
      </c>
      <c r="K209" s="6" t="s">
        <v>63</v>
      </c>
      <c r="L209" s="6"/>
      <c r="M209" s="6" t="n">
        <f aca="false">IF(D209="","",(2000+VALUE(RIGHT(D209,2)))*4+VALUE(MID(D209,2,1)))</f>
        <v>8099</v>
      </c>
    </row>
    <row r="210" customFormat="false" ht="15" hidden="false" customHeight="false" outlineLevel="0" collapsed="false">
      <c r="A210" s="6" t="s">
        <v>38</v>
      </c>
      <c r="B210" s="6" t="s">
        <v>39</v>
      </c>
      <c r="C210" s="6" t="s">
        <v>56</v>
      </c>
      <c r="D210" s="6" t="s">
        <v>100</v>
      </c>
      <c r="E210" s="6" t="s">
        <v>154</v>
      </c>
      <c r="F210" s="6" t="s">
        <v>102</v>
      </c>
      <c r="G210" s="7" t="n">
        <v>3.97</v>
      </c>
      <c r="H210" s="6" t="s">
        <v>60</v>
      </c>
      <c r="I210" s="6" t="s">
        <v>61</v>
      </c>
      <c r="J210" s="6" t="s">
        <v>62</v>
      </c>
      <c r="K210" s="6" t="s">
        <v>63</v>
      </c>
      <c r="L210" s="6"/>
      <c r="M210" s="6" t="n">
        <f aca="false">IF(D210="","",(2000+VALUE(RIGHT(D210,2)))*4+VALUE(MID(D210,2,1)))</f>
        <v>8100</v>
      </c>
    </row>
    <row r="211" customFormat="false" ht="15" hidden="false" customHeight="false" outlineLevel="0" collapsed="false">
      <c r="A211" s="6" t="s">
        <v>38</v>
      </c>
      <c r="B211" s="6" t="s">
        <v>39</v>
      </c>
      <c r="C211" s="6" t="s">
        <v>56</v>
      </c>
      <c r="D211" s="6" t="s">
        <v>103</v>
      </c>
      <c r="E211" s="6" t="s">
        <v>155</v>
      </c>
      <c r="F211" s="6" t="s">
        <v>105</v>
      </c>
      <c r="G211" s="7" t="n">
        <v>5.86</v>
      </c>
      <c r="H211" s="6" t="s">
        <v>60</v>
      </c>
      <c r="I211" s="6" t="s">
        <v>61</v>
      </c>
      <c r="J211" s="6" t="s">
        <v>62</v>
      </c>
      <c r="K211" s="6" t="s">
        <v>63</v>
      </c>
      <c r="L211" s="6"/>
      <c r="M211" s="6" t="n">
        <f aca="false">IF(D211="","",(2000+VALUE(RIGHT(D211,2)))*4+VALUE(MID(D211,2,1)))</f>
        <v>8101</v>
      </c>
    </row>
    <row r="212" customFormat="false" ht="15" hidden="false" customHeight="false" outlineLevel="0" collapsed="false">
      <c r="A212" s="6" t="s">
        <v>38</v>
      </c>
      <c r="B212" s="6" t="s">
        <v>39</v>
      </c>
      <c r="C212" s="6" t="s">
        <v>56</v>
      </c>
      <c r="D212" s="6" t="s">
        <v>106</v>
      </c>
      <c r="E212" s="6" t="s">
        <v>156</v>
      </c>
      <c r="F212" s="6" t="s">
        <v>108</v>
      </c>
      <c r="G212" s="7" t="n">
        <v>9.08</v>
      </c>
      <c r="H212" s="6" t="s">
        <v>60</v>
      </c>
      <c r="I212" s="6" t="s">
        <v>61</v>
      </c>
      <c r="J212" s="6" t="s">
        <v>62</v>
      </c>
      <c r="K212" s="6" t="s">
        <v>63</v>
      </c>
      <c r="L212" s="6"/>
      <c r="M212" s="6" t="n">
        <f aca="false">IF(D212="","",(2000+VALUE(RIGHT(D212,2)))*4+VALUE(MID(D212,2,1)))</f>
        <v>8102</v>
      </c>
    </row>
    <row r="213" customFormat="false" ht="15" hidden="false" customHeight="false" outlineLevel="0" collapsed="false">
      <c r="A213" s="6" t="s">
        <v>38</v>
      </c>
      <c r="B213" s="6" t="s">
        <v>39</v>
      </c>
      <c r="C213" s="6" t="s">
        <v>56</v>
      </c>
      <c r="D213" s="6" t="s">
        <v>109</v>
      </c>
      <c r="E213" s="6" t="s">
        <v>157</v>
      </c>
      <c r="F213" s="6" t="s">
        <v>111</v>
      </c>
      <c r="G213" s="7" t="n">
        <v>8.5</v>
      </c>
      <c r="H213" s="6" t="s">
        <v>60</v>
      </c>
      <c r="I213" s="6" t="s">
        <v>61</v>
      </c>
      <c r="J213" s="6" t="s">
        <v>62</v>
      </c>
      <c r="K213" s="6" t="s">
        <v>63</v>
      </c>
      <c r="L213" s="6"/>
      <c r="M213" s="6" t="n">
        <f aca="false">IF(D213="","",(2000+VALUE(RIGHT(D213,2)))*4+VALUE(MID(D213,2,1)))</f>
        <v>8103</v>
      </c>
    </row>
    <row r="214" customFormat="false" ht="15" hidden="false" customHeight="false" outlineLevel="0" collapsed="false">
      <c r="A214" s="6" t="s">
        <v>38</v>
      </c>
      <c r="B214" s="6" t="s">
        <v>39</v>
      </c>
      <c r="C214" s="6" t="s">
        <v>56</v>
      </c>
      <c r="D214" s="6" t="s">
        <v>112</v>
      </c>
      <c r="E214" s="6" t="s">
        <v>158</v>
      </c>
      <c r="F214" s="6" t="s">
        <v>114</v>
      </c>
      <c r="G214" s="7" t="n">
        <v>12.03</v>
      </c>
      <c r="H214" s="6" t="s">
        <v>60</v>
      </c>
      <c r="I214" s="6" t="s">
        <v>61</v>
      </c>
      <c r="J214" s="6" t="s">
        <v>62</v>
      </c>
      <c r="K214" s="6" t="s">
        <v>63</v>
      </c>
      <c r="L214" s="6"/>
      <c r="M214" s="6" t="n">
        <f aca="false">IF(D214="","",(2000+VALUE(RIGHT(D214,2)))*4+VALUE(MID(D214,2,1)))</f>
        <v>8104</v>
      </c>
    </row>
    <row r="215" customFormat="false" ht="15" hidden="false" customHeight="false" outlineLevel="0" collapsed="false">
      <c r="A215" s="6" t="s">
        <v>38</v>
      </c>
      <c r="B215" s="6" t="s">
        <v>39</v>
      </c>
      <c r="C215" s="6" t="s">
        <v>56</v>
      </c>
      <c r="D215" s="6" t="s">
        <v>115</v>
      </c>
      <c r="E215" s="6" t="s">
        <v>159</v>
      </c>
      <c r="F215" s="6" t="s">
        <v>117</v>
      </c>
      <c r="G215" s="7" t="n">
        <v>18.64</v>
      </c>
      <c r="H215" s="6" t="s">
        <v>60</v>
      </c>
      <c r="I215" s="6" t="s">
        <v>61</v>
      </c>
      <c r="J215" s="6" t="s">
        <v>62</v>
      </c>
      <c r="K215" s="6" t="s">
        <v>63</v>
      </c>
      <c r="L215" s="6"/>
      <c r="M215" s="6" t="n">
        <f aca="false">IF(D215="","",(2000+VALUE(RIGHT(D215,2)))*4+VALUE(MID(D215,2,1)))</f>
        <v>8105</v>
      </c>
    </row>
    <row r="216" customFormat="false" ht="15" hidden="false" customHeight="false" outlineLevel="0" collapsed="false">
      <c r="A216" s="6" t="s">
        <v>38</v>
      </c>
      <c r="B216" s="6" t="s">
        <v>39</v>
      </c>
      <c r="C216" s="6" t="s">
        <v>56</v>
      </c>
      <c r="D216" s="6" t="s">
        <v>118</v>
      </c>
      <c r="E216" s="6" t="s">
        <v>160</v>
      </c>
      <c r="F216" s="6" t="s">
        <v>120</v>
      </c>
      <c r="G216" s="7" t="n">
        <v>16.49</v>
      </c>
      <c r="H216" s="6" t="s">
        <v>60</v>
      </c>
      <c r="I216" s="6" t="s">
        <v>61</v>
      </c>
      <c r="J216" s="6" t="s">
        <v>62</v>
      </c>
      <c r="K216" s="6" t="s">
        <v>63</v>
      </c>
      <c r="L216" s="6"/>
      <c r="M216" s="6" t="n">
        <f aca="false">IF(D216="","",(2000+VALUE(RIGHT(D216,2)))*4+VALUE(MID(D216,2,1)))</f>
        <v>8106</v>
      </c>
    </row>
    <row r="217" customFormat="false" ht="15" hidden="false" customHeight="false" outlineLevel="0" collapsed="false">
      <c r="A217" s="6" t="s">
        <v>38</v>
      </c>
      <c r="B217" s="6" t="s">
        <v>39</v>
      </c>
      <c r="C217" s="6" t="s">
        <v>56</v>
      </c>
      <c r="D217" s="6" t="s">
        <v>138</v>
      </c>
      <c r="E217" s="6" t="s">
        <v>161</v>
      </c>
      <c r="F217" s="6" t="s">
        <v>162</v>
      </c>
      <c r="G217" s="7" t="n">
        <v>28.5</v>
      </c>
      <c r="H217" s="6" t="s">
        <v>60</v>
      </c>
      <c r="I217" s="6" t="s">
        <v>61</v>
      </c>
      <c r="J217" s="6" t="s">
        <v>62</v>
      </c>
      <c r="K217" s="6" t="s">
        <v>63</v>
      </c>
      <c r="L217" s="6"/>
      <c r="M217" s="6" t="n">
        <f aca="false">IF(D217="","",(2000+VALUE(RIGHT(D217,2)))*4+VALUE(MID(D217,2,1)))</f>
        <v>8107</v>
      </c>
    </row>
    <row r="218" customFormat="false" ht="15" hidden="false" customHeight="false" outlineLevel="0" collapsed="false">
      <c r="A218" s="6" t="s">
        <v>38</v>
      </c>
      <c r="B218" s="6" t="s">
        <v>39</v>
      </c>
      <c r="C218" s="6" t="s">
        <v>126</v>
      </c>
      <c r="D218" s="6"/>
      <c r="E218" s="6" t="s">
        <v>161</v>
      </c>
      <c r="F218" s="6"/>
      <c r="G218" s="7" t="n">
        <v>288</v>
      </c>
      <c r="H218" s="6" t="s">
        <v>60</v>
      </c>
      <c r="I218" s="6" t="s">
        <v>127</v>
      </c>
      <c r="J218" s="6" t="s">
        <v>163</v>
      </c>
      <c r="K218" s="6" t="s">
        <v>63</v>
      </c>
      <c r="L218" s="6" t="s">
        <v>164</v>
      </c>
      <c r="M218" s="6" t="str">
        <f aca="false">IF(D218="","",(2000+VALUE(RIGHT(D218,2)))*4+VALUE(MID(D218,2,1)))</f>
        <v/>
      </c>
    </row>
    <row r="219" customFormat="false" ht="15" hidden="false" customHeight="false" outlineLevel="0" collapsed="false">
      <c r="A219" s="6" t="s">
        <v>38</v>
      </c>
      <c r="B219" s="6" t="s">
        <v>39</v>
      </c>
      <c r="C219" s="6" t="s">
        <v>129</v>
      </c>
      <c r="D219" s="6" t="s">
        <v>64</v>
      </c>
      <c r="E219" s="6" t="s">
        <v>142</v>
      </c>
      <c r="F219" s="6" t="s">
        <v>66</v>
      </c>
      <c r="G219" s="7" t="n">
        <v>-3.68</v>
      </c>
      <c r="H219" s="6" t="s">
        <v>60</v>
      </c>
      <c r="I219" s="6" t="s">
        <v>130</v>
      </c>
      <c r="J219" s="6" t="s">
        <v>62</v>
      </c>
      <c r="K219" s="6" t="s">
        <v>63</v>
      </c>
      <c r="L219" s="6"/>
      <c r="M219" s="6" t="n">
        <f aca="false">IF(D219="","",(2000+VALUE(RIGHT(D219,2)))*4+VALUE(MID(D219,2,1)))</f>
        <v>8088</v>
      </c>
    </row>
    <row r="220" customFormat="false" ht="15" hidden="false" customHeight="false" outlineLevel="0" collapsed="false">
      <c r="A220" s="6" t="s">
        <v>38</v>
      </c>
      <c r="B220" s="6" t="s">
        <v>39</v>
      </c>
      <c r="C220" s="6" t="s">
        <v>129</v>
      </c>
      <c r="D220" s="6" t="s">
        <v>67</v>
      </c>
      <c r="E220" s="6" t="s">
        <v>143</v>
      </c>
      <c r="F220" s="6" t="s">
        <v>69</v>
      </c>
      <c r="G220" s="7" t="n">
        <v>3.85</v>
      </c>
      <c r="H220" s="6" t="s">
        <v>60</v>
      </c>
      <c r="I220" s="6" t="s">
        <v>130</v>
      </c>
      <c r="J220" s="6" t="s">
        <v>62</v>
      </c>
      <c r="K220" s="6" t="s">
        <v>63</v>
      </c>
      <c r="L220" s="6"/>
      <c r="M220" s="6" t="n">
        <f aca="false">IF(D220="","",(2000+VALUE(RIGHT(D220,2)))*4+VALUE(MID(D220,2,1)))</f>
        <v>8089</v>
      </c>
    </row>
    <row r="221" customFormat="false" ht="15" hidden="false" customHeight="false" outlineLevel="0" collapsed="false">
      <c r="A221" s="6" t="s">
        <v>38</v>
      </c>
      <c r="B221" s="6" t="s">
        <v>39</v>
      </c>
      <c r="C221" s="6" t="s">
        <v>129</v>
      </c>
      <c r="D221" s="6" t="s">
        <v>70</v>
      </c>
      <c r="E221" s="6" t="s">
        <v>144</v>
      </c>
      <c r="F221" s="6" t="s">
        <v>72</v>
      </c>
      <c r="G221" s="7" t="n">
        <v>3.98</v>
      </c>
      <c r="H221" s="6" t="s">
        <v>60</v>
      </c>
      <c r="I221" s="6" t="s">
        <v>130</v>
      </c>
      <c r="J221" s="6" t="s">
        <v>62</v>
      </c>
      <c r="K221" s="6" t="s">
        <v>63</v>
      </c>
      <c r="L221" s="6"/>
      <c r="M221" s="6" t="n">
        <f aca="false">IF(D221="","",(2000+VALUE(RIGHT(D221,2)))*4+VALUE(MID(D221,2,1)))</f>
        <v>8090</v>
      </c>
    </row>
    <row r="222" customFormat="false" ht="15" hidden="false" customHeight="false" outlineLevel="0" collapsed="false">
      <c r="A222" s="6" t="s">
        <v>38</v>
      </c>
      <c r="B222" s="6" t="s">
        <v>39</v>
      </c>
      <c r="C222" s="6" t="s">
        <v>129</v>
      </c>
      <c r="D222" s="6" t="s">
        <v>73</v>
      </c>
      <c r="E222" s="6" t="s">
        <v>145</v>
      </c>
      <c r="F222" s="6" t="s">
        <v>75</v>
      </c>
      <c r="G222" s="7" t="n">
        <v>6.39</v>
      </c>
      <c r="H222" s="6" t="s">
        <v>60</v>
      </c>
      <c r="I222" s="6" t="s">
        <v>130</v>
      </c>
      <c r="J222" s="6" t="s">
        <v>62</v>
      </c>
      <c r="K222" s="6" t="s">
        <v>63</v>
      </c>
      <c r="L222" s="6"/>
      <c r="M222" s="6" t="n">
        <f aca="false">IF(D222="","",(2000+VALUE(RIGHT(D222,2)))*4+VALUE(MID(D222,2,1)))</f>
        <v>8091</v>
      </c>
    </row>
    <row r="223" customFormat="false" ht="15" hidden="false" customHeight="false" outlineLevel="0" collapsed="false">
      <c r="A223" s="6" t="s">
        <v>38</v>
      </c>
      <c r="B223" s="6" t="s">
        <v>39</v>
      </c>
      <c r="C223" s="6" t="s">
        <v>129</v>
      </c>
      <c r="D223" s="6" t="s">
        <v>76</v>
      </c>
      <c r="E223" s="6" t="s">
        <v>146</v>
      </c>
      <c r="F223" s="6" t="s">
        <v>78</v>
      </c>
      <c r="G223" s="7" t="n">
        <v>0.849</v>
      </c>
      <c r="H223" s="6" t="s">
        <v>60</v>
      </c>
      <c r="I223" s="6" t="s">
        <v>130</v>
      </c>
      <c r="J223" s="6" t="s">
        <v>62</v>
      </c>
      <c r="K223" s="6" t="s">
        <v>63</v>
      </c>
      <c r="L223" s="6"/>
      <c r="M223" s="6" t="n">
        <f aca="false">IF(D223="","",(2000+VALUE(RIGHT(D223,2)))*4+VALUE(MID(D223,2,1)))</f>
        <v>8092</v>
      </c>
    </row>
    <row r="224" customFormat="false" ht="15" hidden="false" customHeight="false" outlineLevel="0" collapsed="false">
      <c r="A224" s="6" t="s">
        <v>38</v>
      </c>
      <c r="B224" s="6" t="s">
        <v>39</v>
      </c>
      <c r="C224" s="6" t="s">
        <v>129</v>
      </c>
      <c r="D224" s="6" t="s">
        <v>79</v>
      </c>
      <c r="E224" s="6" t="s">
        <v>147</v>
      </c>
      <c r="F224" s="6" t="s">
        <v>81</v>
      </c>
      <c r="G224" s="7" t="n">
        <v>4.28</v>
      </c>
      <c r="H224" s="6" t="s">
        <v>60</v>
      </c>
      <c r="I224" s="6" t="s">
        <v>130</v>
      </c>
      <c r="J224" s="6" t="s">
        <v>62</v>
      </c>
      <c r="K224" s="6" t="s">
        <v>63</v>
      </c>
      <c r="L224" s="6"/>
      <c r="M224" s="6" t="n">
        <f aca="false">IF(D224="","",(2000+VALUE(RIGHT(D224,2)))*4+VALUE(MID(D224,2,1)))</f>
        <v>8093</v>
      </c>
    </row>
    <row r="225" customFormat="false" ht="15" hidden="false" customHeight="false" outlineLevel="0" collapsed="false">
      <c r="A225" s="6" t="s">
        <v>38</v>
      </c>
      <c r="B225" s="6" t="s">
        <v>39</v>
      </c>
      <c r="C225" s="6" t="s">
        <v>129</v>
      </c>
      <c r="D225" s="6" t="s">
        <v>82</v>
      </c>
      <c r="E225" s="6" t="s">
        <v>148</v>
      </c>
      <c r="F225" s="6" t="s">
        <v>84</v>
      </c>
      <c r="G225" s="7" t="n">
        <v>5.65</v>
      </c>
      <c r="H225" s="6" t="s">
        <v>60</v>
      </c>
      <c r="I225" s="6" t="s">
        <v>130</v>
      </c>
      <c r="J225" s="6" t="s">
        <v>62</v>
      </c>
      <c r="K225" s="6" t="s">
        <v>63</v>
      </c>
      <c r="L225" s="6"/>
      <c r="M225" s="6" t="n">
        <f aca="false">IF(D225="","",(2000+VALUE(RIGHT(D225,2)))*4+VALUE(MID(D225,2,1)))</f>
        <v>8094</v>
      </c>
    </row>
    <row r="226" customFormat="false" ht="15" hidden="false" customHeight="false" outlineLevel="0" collapsed="false">
      <c r="A226" s="6" t="s">
        <v>38</v>
      </c>
      <c r="B226" s="6" t="s">
        <v>39</v>
      </c>
      <c r="C226" s="6" t="s">
        <v>129</v>
      </c>
      <c r="D226" s="6" t="s">
        <v>85</v>
      </c>
      <c r="E226" s="6" t="s">
        <v>149</v>
      </c>
      <c r="F226" s="6" t="s">
        <v>87</v>
      </c>
      <c r="G226" s="7" t="n">
        <v>6.97</v>
      </c>
      <c r="H226" s="6" t="s">
        <v>60</v>
      </c>
      <c r="I226" s="6" t="s">
        <v>130</v>
      </c>
      <c r="J226" s="6" t="s">
        <v>62</v>
      </c>
      <c r="K226" s="6" t="s">
        <v>63</v>
      </c>
      <c r="L226" s="6"/>
      <c r="M226" s="6" t="n">
        <f aca="false">IF(D226="","",(2000+VALUE(RIGHT(D226,2)))*4+VALUE(MID(D226,2,1)))</f>
        <v>8095</v>
      </c>
    </row>
    <row r="227" customFormat="false" ht="15" hidden="false" customHeight="false" outlineLevel="0" collapsed="false">
      <c r="A227" s="6" t="s">
        <v>38</v>
      </c>
      <c r="B227" s="6" t="s">
        <v>39</v>
      </c>
      <c r="C227" s="6" t="s">
        <v>129</v>
      </c>
      <c r="D227" s="6" t="s">
        <v>88</v>
      </c>
      <c r="E227" s="6" t="s">
        <v>150</v>
      </c>
      <c r="F227" s="6" t="s">
        <v>90</v>
      </c>
      <c r="G227" s="7" t="n">
        <v>0.143</v>
      </c>
      <c r="H227" s="6" t="s">
        <v>60</v>
      </c>
      <c r="I227" s="6" t="s">
        <v>130</v>
      </c>
      <c r="J227" s="6" t="s">
        <v>62</v>
      </c>
      <c r="K227" s="6" t="s">
        <v>63</v>
      </c>
      <c r="L227" s="6"/>
      <c r="M227" s="6" t="n">
        <f aca="false">IF(D227="","",(2000+VALUE(RIGHT(D227,2)))*4+VALUE(MID(D227,2,1)))</f>
        <v>8096</v>
      </c>
    </row>
    <row r="228" customFormat="false" ht="15" hidden="false" customHeight="false" outlineLevel="0" collapsed="false">
      <c r="A228" s="6" t="s">
        <v>38</v>
      </c>
      <c r="B228" s="6" t="s">
        <v>39</v>
      </c>
      <c r="C228" s="6" t="s">
        <v>129</v>
      </c>
      <c r="D228" s="6" t="s">
        <v>91</v>
      </c>
      <c r="E228" s="6" t="s">
        <v>151</v>
      </c>
      <c r="F228" s="6" t="s">
        <v>93</v>
      </c>
      <c r="G228" s="7" t="n">
        <v>5.47</v>
      </c>
      <c r="H228" s="6" t="s">
        <v>60</v>
      </c>
      <c r="I228" s="6" t="s">
        <v>130</v>
      </c>
      <c r="J228" s="6" t="s">
        <v>62</v>
      </c>
      <c r="K228" s="6" t="s">
        <v>63</v>
      </c>
      <c r="L228" s="6"/>
      <c r="M228" s="6" t="n">
        <f aca="false">IF(D228="","",(2000+VALUE(RIGHT(D228,2)))*4+VALUE(MID(D228,2,1)))</f>
        <v>8097</v>
      </c>
    </row>
    <row r="229" customFormat="false" ht="15" hidden="false" customHeight="false" outlineLevel="0" collapsed="false">
      <c r="A229" s="6" t="s">
        <v>38</v>
      </c>
      <c r="B229" s="6" t="s">
        <v>39</v>
      </c>
      <c r="C229" s="6" t="s">
        <v>129</v>
      </c>
      <c r="D229" s="6" t="s">
        <v>94</v>
      </c>
      <c r="E229" s="6" t="s">
        <v>152</v>
      </c>
      <c r="F229" s="6" t="s">
        <v>96</v>
      </c>
      <c r="G229" s="7" t="n">
        <v>6.08</v>
      </c>
      <c r="H229" s="6" t="s">
        <v>60</v>
      </c>
      <c r="I229" s="6" t="s">
        <v>130</v>
      </c>
      <c r="J229" s="6" t="s">
        <v>62</v>
      </c>
      <c r="K229" s="6" t="s">
        <v>63</v>
      </c>
      <c r="L229" s="6"/>
      <c r="M229" s="6" t="n">
        <f aca="false">IF(D229="","",(2000+VALUE(RIGHT(D229,2)))*4+VALUE(MID(D229,2,1)))</f>
        <v>8098</v>
      </c>
    </row>
    <row r="230" customFormat="false" ht="15" hidden="false" customHeight="false" outlineLevel="0" collapsed="false">
      <c r="A230" s="6" t="s">
        <v>38</v>
      </c>
      <c r="B230" s="6" t="s">
        <v>39</v>
      </c>
      <c r="C230" s="6" t="s">
        <v>129</v>
      </c>
      <c r="D230" s="6" t="s">
        <v>97</v>
      </c>
      <c r="E230" s="6" t="s">
        <v>153</v>
      </c>
      <c r="F230" s="6" t="s">
        <v>99</v>
      </c>
      <c r="G230" s="7" t="n">
        <v>7.43</v>
      </c>
      <c r="H230" s="6" t="s">
        <v>60</v>
      </c>
      <c r="I230" s="6" t="s">
        <v>130</v>
      </c>
      <c r="J230" s="6" t="s">
        <v>62</v>
      </c>
      <c r="K230" s="6" t="s">
        <v>63</v>
      </c>
      <c r="L230" s="6"/>
      <c r="M230" s="6" t="n">
        <f aca="false">IF(D230="","",(2000+VALUE(RIGHT(D230,2)))*4+VALUE(MID(D230,2,1)))</f>
        <v>8099</v>
      </c>
    </row>
    <row r="231" customFormat="false" ht="15" hidden="false" customHeight="false" outlineLevel="0" collapsed="false">
      <c r="A231" s="6" t="s">
        <v>38</v>
      </c>
      <c r="B231" s="6" t="s">
        <v>39</v>
      </c>
      <c r="C231" s="6" t="s">
        <v>129</v>
      </c>
      <c r="D231" s="6" t="s">
        <v>100</v>
      </c>
      <c r="E231" s="6" t="s">
        <v>154</v>
      </c>
      <c r="F231" s="6" t="s">
        <v>102</v>
      </c>
      <c r="G231" s="7" t="n">
        <v>1.3</v>
      </c>
      <c r="H231" s="6" t="s">
        <v>60</v>
      </c>
      <c r="I231" s="6" t="s">
        <v>130</v>
      </c>
      <c r="J231" s="6" t="s">
        <v>62</v>
      </c>
      <c r="K231" s="6" t="s">
        <v>63</v>
      </c>
      <c r="L231" s="6"/>
      <c r="M231" s="6" t="n">
        <f aca="false">IF(D231="","",(2000+VALUE(RIGHT(D231,2)))*4+VALUE(MID(D231,2,1)))</f>
        <v>8100</v>
      </c>
    </row>
    <row r="232" customFormat="false" ht="15" hidden="false" customHeight="false" outlineLevel="0" collapsed="false">
      <c r="A232" s="6" t="s">
        <v>38</v>
      </c>
      <c r="B232" s="6" t="s">
        <v>39</v>
      </c>
      <c r="C232" s="6" t="s">
        <v>129</v>
      </c>
      <c r="D232" s="6" t="s">
        <v>103</v>
      </c>
      <c r="E232" s="6" t="s">
        <v>155</v>
      </c>
      <c r="F232" s="6" t="s">
        <v>105</v>
      </c>
      <c r="G232" s="7" t="n">
        <v>5.93</v>
      </c>
      <c r="H232" s="6" t="s">
        <v>60</v>
      </c>
      <c r="I232" s="6" t="s">
        <v>130</v>
      </c>
      <c r="J232" s="6" t="s">
        <v>62</v>
      </c>
      <c r="K232" s="6" t="s">
        <v>63</v>
      </c>
      <c r="L232" s="6"/>
      <c r="M232" s="6" t="n">
        <f aca="false">IF(D232="","",(2000+VALUE(RIGHT(D232,2)))*4+VALUE(MID(D232,2,1)))</f>
        <v>8101</v>
      </c>
    </row>
    <row r="233" customFormat="false" ht="15" hidden="false" customHeight="false" outlineLevel="0" collapsed="false">
      <c r="A233" s="6" t="s">
        <v>38</v>
      </c>
      <c r="B233" s="6" t="s">
        <v>39</v>
      </c>
      <c r="C233" s="6" t="s">
        <v>129</v>
      </c>
      <c r="D233" s="6" t="s">
        <v>106</v>
      </c>
      <c r="E233" s="6" t="s">
        <v>156</v>
      </c>
      <c r="F233" s="6" t="s">
        <v>108</v>
      </c>
      <c r="G233" s="7" t="n">
        <v>6.16</v>
      </c>
      <c r="H233" s="6" t="s">
        <v>60</v>
      </c>
      <c r="I233" s="6" t="s">
        <v>130</v>
      </c>
      <c r="J233" s="6" t="s">
        <v>62</v>
      </c>
      <c r="K233" s="6" t="s">
        <v>63</v>
      </c>
      <c r="L233" s="6"/>
      <c r="M233" s="6" t="n">
        <f aca="false">IF(D233="","",(2000+VALUE(RIGHT(D233,2)))*4+VALUE(MID(D233,2,1)))</f>
        <v>8102</v>
      </c>
    </row>
    <row r="234" customFormat="false" ht="15" hidden="false" customHeight="false" outlineLevel="0" collapsed="false">
      <c r="A234" s="6" t="s">
        <v>38</v>
      </c>
      <c r="B234" s="6" t="s">
        <v>39</v>
      </c>
      <c r="C234" s="6" t="s">
        <v>129</v>
      </c>
      <c r="D234" s="6" t="s">
        <v>109</v>
      </c>
      <c r="E234" s="6" t="s">
        <v>157</v>
      </c>
      <c r="F234" s="6" t="s">
        <v>111</v>
      </c>
      <c r="G234" s="7" t="n">
        <v>8.14</v>
      </c>
      <c r="H234" s="6" t="s">
        <v>60</v>
      </c>
      <c r="I234" s="6" t="s">
        <v>130</v>
      </c>
      <c r="J234" s="6" t="s">
        <v>62</v>
      </c>
      <c r="K234" s="6" t="s">
        <v>63</v>
      </c>
      <c r="L234" s="6"/>
      <c r="M234" s="6" t="n">
        <f aca="false">IF(D234="","",(2000+VALUE(RIGHT(D234,2)))*4+VALUE(MID(D234,2,1)))</f>
        <v>8103</v>
      </c>
    </row>
    <row r="235" customFormat="false" ht="15" hidden="false" customHeight="false" outlineLevel="0" collapsed="false">
      <c r="A235" s="6" t="s">
        <v>38</v>
      </c>
      <c r="B235" s="6" t="s">
        <v>39</v>
      </c>
      <c r="C235" s="6" t="s">
        <v>129</v>
      </c>
      <c r="D235" s="6" t="s">
        <v>112</v>
      </c>
      <c r="E235" s="6" t="s">
        <v>158</v>
      </c>
      <c r="F235" s="6" t="s">
        <v>114</v>
      </c>
      <c r="G235" s="7" t="n">
        <v>2.07</v>
      </c>
      <c r="H235" s="6" t="s">
        <v>60</v>
      </c>
      <c r="I235" s="6" t="s">
        <v>130</v>
      </c>
      <c r="J235" s="6" t="s">
        <v>62</v>
      </c>
      <c r="K235" s="6" t="s">
        <v>63</v>
      </c>
      <c r="L235" s="6"/>
      <c r="M235" s="6" t="n">
        <f aca="false">IF(D235="","",(2000+VALUE(RIGHT(D235,2)))*4+VALUE(MID(D235,2,1)))</f>
        <v>8104</v>
      </c>
    </row>
    <row r="236" customFormat="false" ht="15" hidden="false" customHeight="false" outlineLevel="0" collapsed="false">
      <c r="A236" s="6" t="s">
        <v>38</v>
      </c>
      <c r="B236" s="6" t="s">
        <v>39</v>
      </c>
      <c r="C236" s="6" t="s">
        <v>129</v>
      </c>
      <c r="D236" s="6" t="s">
        <v>115</v>
      </c>
      <c r="E236" s="6" t="s">
        <v>159</v>
      </c>
      <c r="F236" s="6" t="s">
        <v>117</v>
      </c>
      <c r="G236" s="7" t="n">
        <v>7.15</v>
      </c>
      <c r="H236" s="6" t="s">
        <v>60</v>
      </c>
      <c r="I236" s="6" t="s">
        <v>130</v>
      </c>
      <c r="J236" s="6" t="s">
        <v>62</v>
      </c>
      <c r="K236" s="6" t="s">
        <v>63</v>
      </c>
      <c r="L236" s="6"/>
      <c r="M236" s="6" t="n">
        <f aca="false">IF(D236="","",(2000+VALUE(RIGHT(D236,2)))*4+VALUE(MID(D236,2,1)))</f>
        <v>8105</v>
      </c>
    </row>
    <row r="237" customFormat="false" ht="15" hidden="false" customHeight="false" outlineLevel="0" collapsed="false">
      <c r="A237" s="6" t="s">
        <v>38</v>
      </c>
      <c r="B237" s="6" t="s">
        <v>39</v>
      </c>
      <c r="C237" s="6" t="s">
        <v>129</v>
      </c>
      <c r="D237" s="6" t="s">
        <v>118</v>
      </c>
      <c r="E237" s="6" t="s">
        <v>160</v>
      </c>
      <c r="F237" s="6" t="s">
        <v>120</v>
      </c>
      <c r="G237" s="7" t="n">
        <v>14.62</v>
      </c>
      <c r="H237" s="6" t="s">
        <v>60</v>
      </c>
      <c r="I237" s="6" t="s">
        <v>130</v>
      </c>
      <c r="J237" s="6" t="s">
        <v>62</v>
      </c>
      <c r="K237" s="6" t="s">
        <v>63</v>
      </c>
      <c r="L237" s="6"/>
      <c r="M237" s="6" t="n">
        <f aca="false">IF(D237="","",(2000+VALUE(RIGHT(D237,2)))*4+VALUE(MID(D237,2,1)))</f>
        <v>8106</v>
      </c>
    </row>
    <row r="238" customFormat="false" ht="15" hidden="false" customHeight="false" outlineLevel="0" collapsed="false">
      <c r="A238" s="6" t="s">
        <v>38</v>
      </c>
      <c r="B238" s="6" t="s">
        <v>39</v>
      </c>
      <c r="C238" s="6" t="s">
        <v>129</v>
      </c>
      <c r="D238" s="6" t="s">
        <v>138</v>
      </c>
      <c r="E238" s="6" t="s">
        <v>161</v>
      </c>
      <c r="F238" s="6" t="s">
        <v>162</v>
      </c>
      <c r="G238" s="7" t="n">
        <v>23.1</v>
      </c>
      <c r="H238" s="6" t="s">
        <v>60</v>
      </c>
      <c r="I238" s="6" t="s">
        <v>130</v>
      </c>
      <c r="J238" s="6" t="s">
        <v>62</v>
      </c>
      <c r="K238" s="6" t="s">
        <v>63</v>
      </c>
      <c r="L238" s="6"/>
      <c r="M238" s="6" t="n">
        <f aca="false">IF(D238="","",(2000+VALUE(RIGHT(D238,2)))*4+VALUE(MID(D238,2,1)))</f>
        <v>8107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9"/>
    <col collapsed="false" customWidth="true" hidden="false" outlineLevel="0" max="4" min="3" style="0" width="11"/>
    <col collapsed="false" customWidth="true" hidden="false" outlineLevel="0" max="5" min="5" style="0" width="7"/>
    <col collapsed="false" customWidth="true" hidden="false" outlineLevel="0" max="6" min="6" style="0" width="10"/>
    <col collapsed="false" customWidth="true" hidden="false" outlineLevel="0" max="9" min="7" style="0" width="11"/>
    <col collapsed="false" customWidth="true" hidden="false" outlineLevel="0" max="10" min="10" style="0" width="13"/>
    <col collapsed="false" customWidth="true" hidden="false" outlineLevel="0" max="12" min="11" style="0" width="12"/>
    <col collapsed="false" customWidth="true" hidden="false" outlineLevel="0" max="13" min="13" style="0" width="11"/>
    <col collapsed="false" customWidth="true" hidden="false" outlineLevel="0" max="14" min="14" style="0" width="12"/>
    <col collapsed="false" customWidth="true" hidden="false" outlineLevel="0" max="15" min="15" style="0" width="11"/>
    <col collapsed="false" customWidth="true" hidden="false" outlineLevel="0" max="16" min="16" style="0" width="10"/>
  </cols>
  <sheetData>
    <row r="1" customFormat="false" ht="39.55" hidden="false" customHeight="false" outlineLevel="0" collapsed="false">
      <c r="A1" s="4" t="s">
        <v>17</v>
      </c>
      <c r="B1" s="4" t="s">
        <v>165</v>
      </c>
      <c r="C1" s="4" t="s">
        <v>166</v>
      </c>
      <c r="D1" s="4" t="s">
        <v>167</v>
      </c>
      <c r="E1" s="4" t="s">
        <v>55</v>
      </c>
      <c r="F1" s="4" t="s">
        <v>168</v>
      </c>
      <c r="G1" s="4" t="s">
        <v>169</v>
      </c>
      <c r="H1" s="4" t="s">
        <v>170</v>
      </c>
      <c r="I1" s="4" t="s">
        <v>171</v>
      </c>
      <c r="J1" s="4" t="s">
        <v>172</v>
      </c>
      <c r="K1" s="4" t="s">
        <v>173</v>
      </c>
      <c r="L1" s="4" t="s">
        <v>174</v>
      </c>
      <c r="M1" s="4" t="s">
        <v>175</v>
      </c>
      <c r="N1" s="4" t="s">
        <v>176</v>
      </c>
      <c r="O1" s="4" t="s">
        <v>177</v>
      </c>
      <c r="P1" s="4" t="s">
        <v>178</v>
      </c>
    </row>
    <row r="2" customFormat="false" ht="15" hidden="false" customHeight="false" outlineLevel="0" collapsed="false">
      <c r="A2" s="6" t="s">
        <v>22</v>
      </c>
      <c r="B2" s="6" t="s">
        <v>57</v>
      </c>
      <c r="C2" s="6" t="s">
        <v>59</v>
      </c>
      <c r="D2" s="6" t="s">
        <v>58</v>
      </c>
      <c r="E2" s="6" t="n">
        <f aca="false">(2000+VALUE(RIGHT(B2,2)))*4+VALUE(MID(B2,2,1))</f>
        <v>8087</v>
      </c>
      <c r="F2" s="8" t="n">
        <f aca="false">SUMIFS(Ledger!$G:$G,Ledger!$A:$A,$A2,Ledger!$D:$D,$B2,Ledger!$C:$C,"operating_cash_flow")</f>
        <v>24.54</v>
      </c>
      <c r="G2" s="8" t="n">
        <f aca="false">SUMIFS(Ledger!$G:$G,Ledger!$A:$A,$A2,Ledger!$D:$D,$B2,Ledger!$C:$C,"capex_cash")</f>
        <v>5.81</v>
      </c>
      <c r="H2" s="8" t="n">
        <f aca="false">SUMIFS(Ledger!$G:$G,Ledger!$A:$A,$A2,Ledger!$D:$D,$B2,Ledger!$C:$C,"finance_leases")</f>
        <v>0</v>
      </c>
      <c r="I2" s="9" t="n">
        <f aca="false">G2+H2</f>
        <v>5.81</v>
      </c>
      <c r="J2" s="9" t="n">
        <f aca="false">F2-I2</f>
        <v>18.73</v>
      </c>
      <c r="K2" s="10" t="n">
        <f aca="false">IF(F2&gt;0,I2/F2,"n/m")</f>
        <v>0.236756316218419</v>
      </c>
      <c r="L2" s="10" t="n">
        <f aca="false">IF(F2&gt;0,G2/F2,"n/m")</f>
        <v>0.236756316218419</v>
      </c>
      <c r="M2" s="9" t="str">
        <f aca="false">IF(COUNTIFS($A:$A,$A2,$E:$E,"&gt;="&amp;($E2-3),$E:$E,"&lt;="&amp;$E2)=4,SUMIFS($F:$F,$A:$A,$A2,$E:$E,"&gt;="&amp;($E2-3),$E:$E,"&lt;="&amp;$E2),"")</f>
        <v/>
      </c>
      <c r="N2" s="9" t="str">
        <f aca="false">IF(COUNTIFS($A:$A,$A2,$E:$E,"&gt;="&amp;($E2-3),$E:$E,"&lt;="&amp;$E2)=4,SUMIFS($I:$I,$A:$A,$A2,$E:$E,"&gt;="&amp;($E2-3),$E:$E,"&lt;="&amp;$E2),"")</f>
        <v/>
      </c>
      <c r="O2" s="10" t="str">
        <f aca="false">IF(AND(ISNUMBER(M2),M2&gt;0),N2/M2,"")</f>
        <v/>
      </c>
      <c r="P2" s="6" t="str">
        <f aca="false">IF(J2&lt;0,"Yes","")</f>
        <v/>
      </c>
    </row>
    <row r="3" customFormat="false" ht="15" hidden="false" customHeight="false" outlineLevel="0" collapsed="false">
      <c r="A3" s="6" t="s">
        <v>22</v>
      </c>
      <c r="B3" s="6" t="s">
        <v>64</v>
      </c>
      <c r="C3" s="6" t="s">
        <v>66</v>
      </c>
      <c r="D3" s="6" t="s">
        <v>65</v>
      </c>
      <c r="E3" s="6" t="n">
        <f aca="false">(2000+VALUE(RIGHT(B3,2)))*4+VALUE(MID(B3,2,1))</f>
        <v>8088</v>
      </c>
      <c r="F3" s="8" t="n">
        <f aca="false">SUMIFS(Ledger!$G:$G,Ledger!$A:$A,$A3,Ledger!$D:$D,$B3,Ledger!$C:$C,"operating_cash_flow")</f>
        <v>14.48</v>
      </c>
      <c r="G3" s="8" t="n">
        <f aca="false">SUMIFS(Ledger!$G:$G,Ledger!$A:$A,$A3,Ledger!$D:$D,$B3,Ledger!$C:$C,"capex_cash")</f>
        <v>5.87</v>
      </c>
      <c r="H3" s="8" t="n">
        <f aca="false">SUMIFS(Ledger!$G:$G,Ledger!$A:$A,$A3,Ledger!$D:$D,$B3,Ledger!$C:$C,"finance_leases")</f>
        <v>0</v>
      </c>
      <c r="I3" s="9" t="n">
        <f aca="false">G3+H3</f>
        <v>5.87</v>
      </c>
      <c r="J3" s="9" t="n">
        <f aca="false">F3-I3</f>
        <v>8.61</v>
      </c>
      <c r="K3" s="10" t="n">
        <f aca="false">IF(F3&gt;0,I3/F3,"n/m")</f>
        <v>0.405386740331492</v>
      </c>
      <c r="L3" s="10" t="n">
        <f aca="false">IF(F3&gt;0,G3/F3,"n/m")</f>
        <v>0.405386740331492</v>
      </c>
      <c r="M3" s="9" t="str">
        <f aca="false">IF(COUNTIFS($A:$A,$A3,$E:$E,"&gt;="&amp;($E3-3),$E:$E,"&lt;="&amp;$E3)=4,SUMIFS($F:$F,$A:$A,$A3,$E:$E,"&gt;="&amp;($E3-3),$E:$E,"&lt;="&amp;$E3),"")</f>
        <v/>
      </c>
      <c r="N3" s="9" t="str">
        <f aca="false">IF(COUNTIFS($A:$A,$A3,$E:$E,"&gt;="&amp;($E3-3),$E:$E,"&lt;="&amp;$E3)=4,SUMIFS($I:$I,$A:$A,$A3,$E:$E,"&gt;="&amp;($E3-3),$E:$E,"&lt;="&amp;$E3),"")</f>
        <v/>
      </c>
      <c r="O3" s="10" t="str">
        <f aca="false">IF(AND(ISNUMBER(M3),M3&gt;0),N3/M3,"")</f>
        <v/>
      </c>
      <c r="P3" s="6" t="str">
        <f aca="false">IF(J3&lt;0,"Yes","")</f>
        <v/>
      </c>
    </row>
    <row r="4" customFormat="false" ht="15" hidden="false" customHeight="false" outlineLevel="0" collapsed="false">
      <c r="A4" s="6" t="s">
        <v>22</v>
      </c>
      <c r="B4" s="6" t="s">
        <v>67</v>
      </c>
      <c r="C4" s="6" t="s">
        <v>69</v>
      </c>
      <c r="D4" s="6" t="s">
        <v>68</v>
      </c>
      <c r="E4" s="6" t="n">
        <f aca="false">(2000+VALUE(RIGHT(B4,2)))*4+VALUE(MID(B4,2,1))</f>
        <v>8089</v>
      </c>
      <c r="F4" s="8" t="n">
        <f aca="false">SUMIFS(Ledger!$G:$G,Ledger!$A:$A,$A4,Ledger!$D:$D,$B4,Ledger!$C:$C,"operating_cash_flow")</f>
        <v>25.39</v>
      </c>
      <c r="G4" s="8" t="n">
        <f aca="false">SUMIFS(Ledger!$G:$G,Ledger!$A:$A,$A4,Ledger!$D:$D,$B4,Ledger!$C:$C,"capex_cash")</f>
        <v>5.34</v>
      </c>
      <c r="H4" s="8" t="n">
        <f aca="false">SUMIFS(Ledger!$G:$G,Ledger!$A:$A,$A4,Ledger!$D:$D,$B4,Ledger!$C:$C,"finance_leases")</f>
        <v>0</v>
      </c>
      <c r="I4" s="9" t="n">
        <f aca="false">G4+H4</f>
        <v>5.34</v>
      </c>
      <c r="J4" s="9" t="n">
        <f aca="false">F4-I4</f>
        <v>20.05</v>
      </c>
      <c r="K4" s="10" t="n">
        <f aca="false">IF(F4&gt;0,I4/F4,"n/m")</f>
        <v>0.210319023237495</v>
      </c>
      <c r="L4" s="10" t="n">
        <f aca="false">IF(F4&gt;0,G4/F4,"n/m")</f>
        <v>0.210319023237495</v>
      </c>
      <c r="M4" s="9" t="str">
        <f aca="false">IF(COUNTIFS($A:$A,$A4,$E:$E,"&gt;="&amp;($E4-3),$E:$E,"&lt;="&amp;$E4)=4,SUMIFS($F:$F,$A:$A,$A4,$E:$E,"&gt;="&amp;($E4-3),$E:$E,"&lt;="&amp;$E4),"")</f>
        <v/>
      </c>
      <c r="N4" s="9" t="str">
        <f aca="false">IF(COUNTIFS($A:$A,$A4,$E:$E,"&gt;="&amp;($E4-3),$E:$E,"&lt;="&amp;$E4)=4,SUMIFS($I:$I,$A:$A,$A4,$E:$E,"&gt;="&amp;($E4-3),$E:$E,"&lt;="&amp;$E4),"")</f>
        <v/>
      </c>
      <c r="O4" s="10" t="str">
        <f aca="false">IF(AND(ISNUMBER(M4),M4&gt;0),N4/M4,"")</f>
        <v/>
      </c>
      <c r="P4" s="6" t="str">
        <f aca="false">IF(J4&lt;0,"Yes","")</f>
        <v/>
      </c>
    </row>
    <row r="5" customFormat="false" ht="15" hidden="false" customHeight="false" outlineLevel="0" collapsed="false">
      <c r="A5" s="6" t="s">
        <v>22</v>
      </c>
      <c r="B5" s="6" t="s">
        <v>70</v>
      </c>
      <c r="C5" s="6" t="s">
        <v>72</v>
      </c>
      <c r="D5" s="6" t="s">
        <v>71</v>
      </c>
      <c r="E5" s="6" t="n">
        <f aca="false">(2000+VALUE(RIGHT(B5,2)))*4+VALUE(MID(B5,2,1))</f>
        <v>8090</v>
      </c>
      <c r="F5" s="8" t="n">
        <f aca="false">SUMIFS(Ledger!$G:$G,Ledger!$A:$A,$A5,Ledger!$D:$D,$B5,Ledger!$C:$C,"operating_cash_flow")</f>
        <v>24.63</v>
      </c>
      <c r="G5" s="8" t="n">
        <f aca="false">SUMIFS(Ledger!$G:$G,Ledger!$A:$A,$A5,Ledger!$D:$D,$B5,Ledger!$C:$C,"capex_cash")</f>
        <v>6.87</v>
      </c>
      <c r="H5" s="8" t="n">
        <f aca="false">SUMIFS(Ledger!$G:$G,Ledger!$A:$A,$A5,Ledger!$D:$D,$B5,Ledger!$C:$C,"finance_leases")</f>
        <v>0</v>
      </c>
      <c r="I5" s="9" t="n">
        <f aca="false">G5+H5</f>
        <v>6.87</v>
      </c>
      <c r="J5" s="9" t="n">
        <f aca="false">F5-I5</f>
        <v>17.76</v>
      </c>
      <c r="K5" s="10" t="n">
        <f aca="false">IF(F5&gt;0,I5/F5,"n/m")</f>
        <v>0.278928136419001</v>
      </c>
      <c r="L5" s="10" t="n">
        <f aca="false">IF(F5&gt;0,G5/F5,"n/m")</f>
        <v>0.278928136419001</v>
      </c>
      <c r="M5" s="9" t="n">
        <f aca="false">IF(COUNTIFS($A:$A,$A5,$E:$E,"&gt;="&amp;($E5-3),$E:$E,"&lt;="&amp;$E5)=4,SUMIFS($F:$F,$A:$A,$A5,$E:$E,"&gt;="&amp;($E5-3),$E:$E,"&lt;="&amp;$E5),"")</f>
        <v>89.04</v>
      </c>
      <c r="N5" s="9" t="n">
        <f aca="false">IF(COUNTIFS($A:$A,$A5,$E:$E,"&gt;="&amp;($E5-3),$E:$E,"&lt;="&amp;$E5)=4,SUMIFS($I:$I,$A:$A,$A5,$E:$E,"&gt;="&amp;($E5-3),$E:$E,"&lt;="&amp;$E5),"")</f>
        <v>23.89</v>
      </c>
      <c r="O5" s="10" t="n">
        <f aca="false">IF(AND(ISNUMBER(M5),M5&gt;0),N5/M5,"")</f>
        <v>0.268306379155436</v>
      </c>
      <c r="P5" s="6" t="str">
        <f aca="false">IF(J5&lt;0,"Yes","")</f>
        <v/>
      </c>
    </row>
    <row r="6" customFormat="false" ht="15" hidden="false" customHeight="false" outlineLevel="0" collapsed="false">
      <c r="A6" s="6" t="s">
        <v>22</v>
      </c>
      <c r="B6" s="6" t="s">
        <v>73</v>
      </c>
      <c r="C6" s="6" t="s">
        <v>75</v>
      </c>
      <c r="D6" s="6" t="s">
        <v>74</v>
      </c>
      <c r="E6" s="6" t="n">
        <f aca="false">(2000+VALUE(RIGHT(B6,2)))*4+VALUE(MID(B6,2,1))</f>
        <v>8091</v>
      </c>
      <c r="F6" s="8" t="n">
        <f aca="false">SUMIFS(Ledger!$G:$G,Ledger!$A:$A,$A6,Ledger!$D:$D,$B6,Ledger!$C:$C,"operating_cash_flow")</f>
        <v>23.2</v>
      </c>
      <c r="G6" s="8" t="n">
        <f aca="false">SUMIFS(Ledger!$G:$G,Ledger!$A:$A,$A6,Ledger!$D:$D,$B6,Ledger!$C:$C,"capex_cash")</f>
        <v>6.28</v>
      </c>
      <c r="H6" s="8" t="n">
        <f aca="false">SUMIFS(Ledger!$G:$G,Ledger!$A:$A,$A6,Ledger!$D:$D,$B6,Ledger!$C:$C,"finance_leases")</f>
        <v>0</v>
      </c>
      <c r="I6" s="9" t="n">
        <f aca="false">G6+H6</f>
        <v>6.28</v>
      </c>
      <c r="J6" s="9" t="n">
        <f aca="false">F6-I6</f>
        <v>16.92</v>
      </c>
      <c r="K6" s="10" t="n">
        <f aca="false">IF(F6&gt;0,I6/F6,"n/m")</f>
        <v>0.270689655172414</v>
      </c>
      <c r="L6" s="10" t="n">
        <f aca="false">IF(F6&gt;0,G6/F6,"n/m")</f>
        <v>0.270689655172414</v>
      </c>
      <c r="M6" s="9" t="n">
        <f aca="false">IF(COUNTIFS($A:$A,$A6,$E:$E,"&gt;="&amp;($E6-3),$E:$E,"&lt;="&amp;$E6)=4,SUMIFS($F:$F,$A:$A,$A6,$E:$E,"&gt;="&amp;($E6-3),$E:$E,"&lt;="&amp;$E6),"")</f>
        <v>87.7</v>
      </c>
      <c r="N6" s="9" t="n">
        <f aca="false">IF(COUNTIFS($A:$A,$A6,$E:$E,"&gt;="&amp;($E6-3),$E:$E,"&lt;="&amp;$E6)=4,SUMIFS($I:$I,$A:$A,$A6,$E:$E,"&gt;="&amp;($E6-3),$E:$E,"&lt;="&amp;$E6),"")</f>
        <v>24.36</v>
      </c>
      <c r="O6" s="10" t="n">
        <f aca="false">IF(AND(ISNUMBER(M6),M6&gt;0),N6/M6,"")</f>
        <v>0.277765108323831</v>
      </c>
      <c r="P6" s="6" t="str">
        <f aca="false">IF(J6&lt;0,"Yes","")</f>
        <v/>
      </c>
    </row>
    <row r="7" customFormat="false" ht="15" hidden="false" customHeight="false" outlineLevel="0" collapsed="false">
      <c r="A7" s="6" t="s">
        <v>22</v>
      </c>
      <c r="B7" s="6" t="s">
        <v>76</v>
      </c>
      <c r="C7" s="6" t="s">
        <v>78</v>
      </c>
      <c r="D7" s="6" t="s">
        <v>77</v>
      </c>
      <c r="E7" s="6" t="n">
        <f aca="false">(2000+VALUE(RIGHT(B7,2)))*4+VALUE(MID(B7,2,1))</f>
        <v>8092</v>
      </c>
      <c r="F7" s="8" t="n">
        <f aca="false">SUMIFS(Ledger!$G:$G,Ledger!$A:$A,$A7,Ledger!$D:$D,$B7,Ledger!$C:$C,"operating_cash_flow")</f>
        <v>11.17</v>
      </c>
      <c r="G7" s="8" t="n">
        <f aca="false">SUMIFS(Ledger!$G:$G,Ledger!$A:$A,$A7,Ledger!$D:$D,$B7,Ledger!$C:$C,"capex_cash")</f>
        <v>6.27</v>
      </c>
      <c r="H7" s="8" t="n">
        <f aca="false">SUMIFS(Ledger!$G:$G,Ledger!$A:$A,$A7,Ledger!$D:$D,$B7,Ledger!$C:$C,"finance_leases")</f>
        <v>0</v>
      </c>
      <c r="I7" s="9" t="n">
        <f aca="false">G7+H7</f>
        <v>6.27</v>
      </c>
      <c r="J7" s="9" t="n">
        <f aca="false">F7-I7</f>
        <v>4.9</v>
      </c>
      <c r="K7" s="10" t="n">
        <f aca="false">IF(F7&gt;0,I7/F7,"n/m")</f>
        <v>0.561324977618621</v>
      </c>
      <c r="L7" s="10" t="n">
        <f aca="false">IF(F7&gt;0,G7/F7,"n/m")</f>
        <v>0.561324977618621</v>
      </c>
      <c r="M7" s="9" t="n">
        <f aca="false">IF(COUNTIFS($A:$A,$A7,$E:$E,"&gt;="&amp;($E7-3),$E:$E,"&lt;="&amp;$E7)=4,SUMIFS($F:$F,$A:$A,$A7,$E:$E,"&gt;="&amp;($E7-3),$E:$E,"&lt;="&amp;$E7),"")</f>
        <v>84.39</v>
      </c>
      <c r="N7" s="9" t="n">
        <f aca="false">IF(COUNTIFS($A:$A,$A7,$E:$E,"&gt;="&amp;($E7-3),$E:$E,"&lt;="&amp;$E7)=4,SUMIFS($I:$I,$A:$A,$A7,$E:$E,"&gt;="&amp;($E7-3),$E:$E,"&lt;="&amp;$E7),"")</f>
        <v>24.76</v>
      </c>
      <c r="O7" s="10" t="n">
        <f aca="false">IF(AND(ISNUMBER(M7),M7&gt;0),N7/M7,"")</f>
        <v>0.293399691906624</v>
      </c>
      <c r="P7" s="6" t="str">
        <f aca="false">IF(J7&lt;0,"Yes","")</f>
        <v/>
      </c>
    </row>
    <row r="8" customFormat="false" ht="15" hidden="false" customHeight="false" outlineLevel="0" collapsed="false">
      <c r="A8" s="6" t="s">
        <v>22</v>
      </c>
      <c r="B8" s="6" t="s">
        <v>79</v>
      </c>
      <c r="C8" s="6" t="s">
        <v>81</v>
      </c>
      <c r="D8" s="6" t="s">
        <v>80</v>
      </c>
      <c r="E8" s="6" t="n">
        <f aca="false">(2000+VALUE(RIGHT(B8,2)))*4+VALUE(MID(B8,2,1))</f>
        <v>8093</v>
      </c>
      <c r="F8" s="8" t="n">
        <f aca="false">SUMIFS(Ledger!$G:$G,Ledger!$A:$A,$A8,Ledger!$D:$D,$B8,Ledger!$C:$C,"operating_cash_flow")</f>
        <v>24.44</v>
      </c>
      <c r="G8" s="8" t="n">
        <f aca="false">SUMIFS(Ledger!$G:$G,Ledger!$A:$A,$A8,Ledger!$D:$D,$B8,Ledger!$C:$C,"capex_cash")</f>
        <v>6.61</v>
      </c>
      <c r="H8" s="8" t="n">
        <f aca="false">SUMIFS(Ledger!$G:$G,Ledger!$A:$A,$A8,Ledger!$D:$D,$B8,Ledger!$C:$C,"finance_leases")</f>
        <v>0</v>
      </c>
      <c r="I8" s="9" t="n">
        <f aca="false">G8+H8</f>
        <v>6.61</v>
      </c>
      <c r="J8" s="9" t="n">
        <f aca="false">F8-I8</f>
        <v>17.83</v>
      </c>
      <c r="K8" s="10" t="n">
        <f aca="false">IF(F8&gt;0,I8/F8,"n/m")</f>
        <v>0.270458265139116</v>
      </c>
      <c r="L8" s="10" t="n">
        <f aca="false">IF(F8&gt;0,G8/F8,"n/m")</f>
        <v>0.270458265139116</v>
      </c>
      <c r="M8" s="9" t="n">
        <f aca="false">IF(COUNTIFS($A:$A,$A8,$E:$E,"&gt;="&amp;($E8-3),$E:$E,"&lt;="&amp;$E8)=4,SUMIFS($F:$F,$A:$A,$A8,$E:$E,"&gt;="&amp;($E8-3),$E:$E,"&lt;="&amp;$E8),"")</f>
        <v>83.44</v>
      </c>
      <c r="N8" s="9" t="n">
        <f aca="false">IF(COUNTIFS($A:$A,$A8,$E:$E,"&gt;="&amp;($E8-3),$E:$E,"&lt;="&amp;$E8)=4,SUMIFS($I:$I,$A:$A,$A8,$E:$E,"&gt;="&amp;($E8-3),$E:$E,"&lt;="&amp;$E8),"")</f>
        <v>26.03</v>
      </c>
      <c r="O8" s="10" t="n">
        <f aca="false">IF(AND(ISNUMBER(M8),M8&gt;0),N8/M8,"")</f>
        <v>0.311960690316395</v>
      </c>
      <c r="P8" s="6" t="str">
        <f aca="false">IF(J8&lt;0,"Yes","")</f>
        <v/>
      </c>
    </row>
    <row r="9" customFormat="false" ht="15" hidden="false" customHeight="false" outlineLevel="0" collapsed="false">
      <c r="A9" s="6" t="s">
        <v>22</v>
      </c>
      <c r="B9" s="6" t="s">
        <v>82</v>
      </c>
      <c r="C9" s="6" t="s">
        <v>84</v>
      </c>
      <c r="D9" s="6" t="s">
        <v>83</v>
      </c>
      <c r="E9" s="6" t="n">
        <f aca="false">(2000+VALUE(RIGHT(B9,2)))*4+VALUE(MID(B9,2,1))</f>
        <v>8094</v>
      </c>
      <c r="F9" s="8" t="n">
        <f aca="false">SUMIFS(Ledger!$G:$G,Ledger!$A:$A,$A9,Ledger!$D:$D,$B9,Ledger!$C:$C,"operating_cash_flow")</f>
        <v>28.77</v>
      </c>
      <c r="G9" s="8" t="n">
        <f aca="false">SUMIFS(Ledger!$G:$G,Ledger!$A:$A,$A9,Ledger!$D:$D,$B9,Ledger!$C:$C,"capex_cash")</f>
        <v>8.94</v>
      </c>
      <c r="H9" s="8" t="n">
        <f aca="false">SUMIFS(Ledger!$G:$G,Ledger!$A:$A,$A9,Ledger!$D:$D,$B9,Ledger!$C:$C,"finance_leases")</f>
        <v>0</v>
      </c>
      <c r="I9" s="9" t="n">
        <f aca="false">G9+H9</f>
        <v>8.94</v>
      </c>
      <c r="J9" s="9" t="n">
        <f aca="false">F9-I9</f>
        <v>19.83</v>
      </c>
      <c r="K9" s="10" t="n">
        <f aca="false">IF(F9&gt;0,I9/F9,"n/m")</f>
        <v>0.310740354535975</v>
      </c>
      <c r="L9" s="10" t="n">
        <f aca="false">IF(F9&gt;0,G9/F9,"n/m")</f>
        <v>0.310740354535975</v>
      </c>
      <c r="M9" s="9" t="n">
        <f aca="false">IF(COUNTIFS($A:$A,$A9,$E:$E,"&gt;="&amp;($E9-3),$E:$E,"&lt;="&amp;$E9)=4,SUMIFS($F:$F,$A:$A,$A9,$E:$E,"&gt;="&amp;($E9-3),$E:$E,"&lt;="&amp;$E9),"")</f>
        <v>87.58</v>
      </c>
      <c r="N9" s="9" t="n">
        <f aca="false">IF(COUNTIFS($A:$A,$A9,$E:$E,"&gt;="&amp;($E9-3),$E:$E,"&lt;="&amp;$E9)=4,SUMIFS($I:$I,$A:$A,$A9,$E:$E,"&gt;="&amp;($E9-3),$E:$E,"&lt;="&amp;$E9),"")</f>
        <v>28.1</v>
      </c>
      <c r="O9" s="10" t="n">
        <f aca="false">IF(AND(ISNUMBER(M9),M9&gt;0),N9/M9,"")</f>
        <v>0.320849509020324</v>
      </c>
      <c r="P9" s="6" t="str">
        <f aca="false">IF(J9&lt;0,"Yes","")</f>
        <v/>
      </c>
    </row>
    <row r="10" customFormat="false" ht="15" hidden="false" customHeight="false" outlineLevel="0" collapsed="false">
      <c r="A10" s="6" t="s">
        <v>22</v>
      </c>
      <c r="B10" s="6" t="s">
        <v>85</v>
      </c>
      <c r="C10" s="6" t="s">
        <v>87</v>
      </c>
      <c r="D10" s="6" t="s">
        <v>86</v>
      </c>
      <c r="E10" s="6" t="n">
        <f aca="false">(2000+VALUE(RIGHT(B10,2)))*4+VALUE(MID(B10,2,1))</f>
        <v>8095</v>
      </c>
      <c r="F10" s="8" t="n">
        <f aca="false">SUMIFS(Ledger!$G:$G,Ledger!$A:$A,$A10,Ledger!$D:$D,$B10,Ledger!$C:$C,"operating_cash_flow")</f>
        <v>30.58</v>
      </c>
      <c r="G10" s="8" t="n">
        <f aca="false">SUMIFS(Ledger!$G:$G,Ledger!$A:$A,$A10,Ledger!$D:$D,$B10,Ledger!$C:$C,"capex_cash")</f>
        <v>9.92</v>
      </c>
      <c r="H10" s="8" t="n">
        <f aca="false">SUMIFS(Ledger!$G:$G,Ledger!$A:$A,$A10,Ledger!$D:$D,$B10,Ledger!$C:$C,"finance_leases")</f>
        <v>0</v>
      </c>
      <c r="I10" s="9" t="n">
        <f aca="false">G10+H10</f>
        <v>9.92</v>
      </c>
      <c r="J10" s="9" t="n">
        <f aca="false">F10-I10</f>
        <v>20.66</v>
      </c>
      <c r="K10" s="10" t="n">
        <f aca="false">IF(F10&gt;0,I10/F10,"n/m")</f>
        <v>0.324395029431001</v>
      </c>
      <c r="L10" s="10" t="n">
        <f aca="false">IF(F10&gt;0,G10/F10,"n/m")</f>
        <v>0.324395029431001</v>
      </c>
      <c r="M10" s="9" t="n">
        <f aca="false">IF(COUNTIFS($A:$A,$A10,$E:$E,"&gt;="&amp;($E10-3),$E:$E,"&lt;="&amp;$E10)=4,SUMIFS($F:$F,$A:$A,$A10,$E:$E,"&gt;="&amp;($E10-3),$E:$E,"&lt;="&amp;$E10),"")</f>
        <v>94.96</v>
      </c>
      <c r="N10" s="9" t="n">
        <f aca="false">IF(COUNTIFS($A:$A,$A10,$E:$E,"&gt;="&amp;($E10-3),$E:$E,"&lt;="&amp;$E10)=4,SUMIFS($I:$I,$A:$A,$A10,$E:$E,"&gt;="&amp;($E10-3),$E:$E,"&lt;="&amp;$E10),"")</f>
        <v>31.74</v>
      </c>
      <c r="O10" s="10" t="n">
        <f aca="false">IF(AND(ISNUMBER(M10),M10&gt;0),N10/M10,"")</f>
        <v>0.33424599831508</v>
      </c>
      <c r="P10" s="6" t="str">
        <f aca="false">IF(J10&lt;0,"Yes","")</f>
        <v/>
      </c>
    </row>
    <row r="11" customFormat="false" ht="15" hidden="false" customHeight="false" outlineLevel="0" collapsed="false">
      <c r="A11" s="6" t="s">
        <v>22</v>
      </c>
      <c r="B11" s="6" t="s">
        <v>88</v>
      </c>
      <c r="C11" s="6" t="s">
        <v>90</v>
      </c>
      <c r="D11" s="6" t="s">
        <v>89</v>
      </c>
      <c r="E11" s="6" t="n">
        <f aca="false">(2000+VALUE(RIGHT(B11,2)))*4+VALUE(MID(B11,2,1))</f>
        <v>8096</v>
      </c>
      <c r="F11" s="8" t="n">
        <f aca="false">SUMIFS(Ledger!$G:$G,Ledger!$A:$A,$A11,Ledger!$D:$D,$B11,Ledger!$C:$C,"operating_cash_flow")</f>
        <v>18.85</v>
      </c>
      <c r="G11" s="8" t="n">
        <f aca="false">SUMIFS(Ledger!$G:$G,Ledger!$A:$A,$A11,Ledger!$D:$D,$B11,Ledger!$C:$C,"capex_cash")</f>
        <v>9.73</v>
      </c>
      <c r="H11" s="8" t="n">
        <f aca="false">SUMIFS(Ledger!$G:$G,Ledger!$A:$A,$A11,Ledger!$D:$D,$B11,Ledger!$C:$C,"finance_leases")</f>
        <v>0</v>
      </c>
      <c r="I11" s="9" t="n">
        <f aca="false">G11+H11</f>
        <v>9.73</v>
      </c>
      <c r="J11" s="9" t="n">
        <f aca="false">F11-I11</f>
        <v>9.12</v>
      </c>
      <c r="K11" s="10" t="n">
        <f aca="false">IF(F11&gt;0,I11/F11,"n/m")</f>
        <v>0.516180371352785</v>
      </c>
      <c r="L11" s="10" t="n">
        <f aca="false">IF(F11&gt;0,G11/F11,"n/m")</f>
        <v>0.516180371352785</v>
      </c>
      <c r="M11" s="9" t="n">
        <f aca="false">IF(COUNTIFS($A:$A,$A11,$E:$E,"&gt;="&amp;($E11-3),$E:$E,"&lt;="&amp;$E11)=4,SUMIFS($F:$F,$A:$A,$A11,$E:$E,"&gt;="&amp;($E11-3),$E:$E,"&lt;="&amp;$E11),"")</f>
        <v>102.64</v>
      </c>
      <c r="N11" s="9" t="n">
        <f aca="false">IF(COUNTIFS($A:$A,$A11,$E:$E,"&gt;="&amp;($E11-3),$E:$E,"&lt;="&amp;$E11)=4,SUMIFS($I:$I,$A:$A,$A11,$E:$E,"&gt;="&amp;($E11-3),$E:$E,"&lt;="&amp;$E11),"")</f>
        <v>35.2</v>
      </c>
      <c r="O11" s="10" t="n">
        <f aca="false">IF(AND(ISNUMBER(M11),M11&gt;0),N11/M11,"")</f>
        <v>0.34294621979735</v>
      </c>
      <c r="P11" s="6" t="str">
        <f aca="false">IF(J11&lt;0,"Yes","")</f>
        <v/>
      </c>
    </row>
    <row r="12" customFormat="false" ht="15" hidden="false" customHeight="false" outlineLevel="0" collapsed="false">
      <c r="A12" s="6" t="s">
        <v>22</v>
      </c>
      <c r="B12" s="6" t="s">
        <v>91</v>
      </c>
      <c r="C12" s="6" t="s">
        <v>93</v>
      </c>
      <c r="D12" s="6" t="s">
        <v>92</v>
      </c>
      <c r="E12" s="6" t="n">
        <f aca="false">(2000+VALUE(RIGHT(B12,2)))*4+VALUE(MID(B12,2,1))</f>
        <v>8097</v>
      </c>
      <c r="F12" s="8" t="n">
        <f aca="false">SUMIFS(Ledger!$G:$G,Ledger!$A:$A,$A12,Ledger!$D:$D,$B12,Ledger!$C:$C,"operating_cash_flow")</f>
        <v>31.92</v>
      </c>
      <c r="G12" s="8" t="n">
        <f aca="false">SUMIFS(Ledger!$G:$G,Ledger!$A:$A,$A12,Ledger!$D:$D,$B12,Ledger!$C:$C,"capex_cash")</f>
        <v>10.95</v>
      </c>
      <c r="H12" s="8" t="n">
        <f aca="false">SUMIFS(Ledger!$G:$G,Ledger!$A:$A,$A12,Ledger!$D:$D,$B12,Ledger!$C:$C,"finance_leases")</f>
        <v>3.05</v>
      </c>
      <c r="I12" s="9" t="n">
        <f aca="false">G12+H12</f>
        <v>14</v>
      </c>
      <c r="J12" s="9" t="n">
        <f aca="false">F12-I12</f>
        <v>17.92</v>
      </c>
      <c r="K12" s="10" t="n">
        <f aca="false">IF(F12&gt;0,I12/F12,"n/m")</f>
        <v>0.43859649122807</v>
      </c>
      <c r="L12" s="10" t="n">
        <f aca="false">IF(F12&gt;0,G12/F12,"n/m")</f>
        <v>0.343045112781955</v>
      </c>
      <c r="M12" s="9" t="n">
        <f aca="false">IF(COUNTIFS($A:$A,$A12,$E:$E,"&gt;="&amp;($E12-3),$E:$E,"&lt;="&amp;$E12)=4,SUMIFS($F:$F,$A:$A,$A12,$E:$E,"&gt;="&amp;($E12-3),$E:$E,"&lt;="&amp;$E12),"")</f>
        <v>110.12</v>
      </c>
      <c r="N12" s="9" t="n">
        <f aca="false">IF(COUNTIFS($A:$A,$A12,$E:$E,"&gt;="&amp;($E12-3),$E:$E,"&lt;="&amp;$E12)=4,SUMIFS($I:$I,$A:$A,$A12,$E:$E,"&gt;="&amp;($E12-3),$E:$E,"&lt;="&amp;$E12),"")</f>
        <v>42.59</v>
      </c>
      <c r="O12" s="10" t="n">
        <f aca="false">IF(AND(ISNUMBER(M12),M12&gt;0),N12/M12,"")</f>
        <v>0.386759898292772</v>
      </c>
      <c r="P12" s="6" t="str">
        <f aca="false">IF(J12&lt;0,"Yes","")</f>
        <v/>
      </c>
    </row>
    <row r="13" customFormat="false" ht="15" hidden="false" customHeight="false" outlineLevel="0" collapsed="false">
      <c r="A13" s="6" t="s">
        <v>22</v>
      </c>
      <c r="B13" s="6" t="s">
        <v>94</v>
      </c>
      <c r="C13" s="6" t="s">
        <v>96</v>
      </c>
      <c r="D13" s="6" t="s">
        <v>95</v>
      </c>
      <c r="E13" s="6" t="n">
        <f aca="false">(2000+VALUE(RIGHT(B13,2)))*4+VALUE(MID(B13,2,1))</f>
        <v>8098</v>
      </c>
      <c r="F13" s="8" t="n">
        <f aca="false">SUMIFS(Ledger!$G:$G,Ledger!$A:$A,$A13,Ledger!$D:$D,$B13,Ledger!$C:$C,"operating_cash_flow")</f>
        <v>37.2</v>
      </c>
      <c r="G13" s="8" t="n">
        <f aca="false">SUMIFS(Ledger!$G:$G,Ledger!$A:$A,$A13,Ledger!$D:$D,$B13,Ledger!$C:$C,"capex_cash")</f>
        <v>13.87</v>
      </c>
      <c r="H13" s="8" t="n">
        <f aca="false">SUMIFS(Ledger!$G:$G,Ledger!$A:$A,$A13,Ledger!$D:$D,$B13,Ledger!$C:$C,"finance_leases")</f>
        <v>5.13</v>
      </c>
      <c r="I13" s="9" t="n">
        <f aca="false">G13+H13</f>
        <v>19</v>
      </c>
      <c r="J13" s="9" t="n">
        <f aca="false">F13-I13</f>
        <v>18.2</v>
      </c>
      <c r="K13" s="10" t="n">
        <f aca="false">IF(F13&gt;0,I13/F13,"n/m")</f>
        <v>0.510752688172043</v>
      </c>
      <c r="L13" s="10" t="n">
        <f aca="false">IF(F13&gt;0,G13/F13,"n/m")</f>
        <v>0.372849462365591</v>
      </c>
      <c r="M13" s="9" t="n">
        <f aca="false">IF(COUNTIFS($A:$A,$A13,$E:$E,"&gt;="&amp;($E13-3),$E:$E,"&lt;="&amp;$E13)=4,SUMIFS($F:$F,$A:$A,$A13,$E:$E,"&gt;="&amp;($E13-3),$E:$E,"&lt;="&amp;$E13),"")</f>
        <v>118.55</v>
      </c>
      <c r="N13" s="9" t="n">
        <f aca="false">IF(COUNTIFS($A:$A,$A13,$E:$E,"&gt;="&amp;($E13-3),$E:$E,"&lt;="&amp;$E13)=4,SUMIFS($I:$I,$A:$A,$A13,$E:$E,"&gt;="&amp;($E13-3),$E:$E,"&lt;="&amp;$E13),"")</f>
        <v>52.65</v>
      </c>
      <c r="O13" s="10" t="n">
        <f aca="false">IF(AND(ISNUMBER(M13),M13&gt;0),N13/M13,"")</f>
        <v>0.444116406579502</v>
      </c>
      <c r="P13" s="6" t="str">
        <f aca="false">IF(J13&lt;0,"Yes","")</f>
        <v/>
      </c>
    </row>
    <row r="14" customFormat="false" ht="15" hidden="false" customHeight="false" outlineLevel="0" collapsed="false">
      <c r="A14" s="6" t="s">
        <v>22</v>
      </c>
      <c r="B14" s="6" t="s">
        <v>97</v>
      </c>
      <c r="C14" s="6" t="s">
        <v>99</v>
      </c>
      <c r="D14" s="6" t="s">
        <v>98</v>
      </c>
      <c r="E14" s="6" t="n">
        <f aca="false">(2000+VALUE(RIGHT(B14,2)))*4+VALUE(MID(B14,2,1))</f>
        <v>8099</v>
      </c>
      <c r="F14" s="8" t="n">
        <f aca="false">SUMIFS(Ledger!$G:$G,Ledger!$A:$A,$A14,Ledger!$D:$D,$B14,Ledger!$C:$C,"operating_cash_flow")</f>
        <v>34.18</v>
      </c>
      <c r="G14" s="8" t="n">
        <f aca="false">SUMIFS(Ledger!$G:$G,Ledger!$A:$A,$A14,Ledger!$D:$D,$B14,Ledger!$C:$C,"capex_cash")</f>
        <v>14.92</v>
      </c>
      <c r="H14" s="8" t="n">
        <f aca="false">SUMIFS(Ledger!$G:$G,Ledger!$A:$A,$A14,Ledger!$D:$D,$B14,Ledger!$C:$C,"finance_leases")</f>
        <v>5.08</v>
      </c>
      <c r="I14" s="9" t="n">
        <f aca="false">G14+H14</f>
        <v>20</v>
      </c>
      <c r="J14" s="9" t="n">
        <f aca="false">F14-I14</f>
        <v>14.18</v>
      </c>
      <c r="K14" s="10" t="n">
        <f aca="false">IF(F14&gt;0,I14/F14,"n/m")</f>
        <v>0.585137507314219</v>
      </c>
      <c r="L14" s="10" t="n">
        <f aca="false">IF(F14&gt;0,G14/F14,"n/m")</f>
        <v>0.436512580456407</v>
      </c>
      <c r="M14" s="9" t="n">
        <f aca="false">IF(COUNTIFS($A:$A,$A14,$E:$E,"&gt;="&amp;($E14-3),$E:$E,"&lt;="&amp;$E14)=4,SUMIFS($F:$F,$A:$A,$A14,$E:$E,"&gt;="&amp;($E14-3),$E:$E,"&lt;="&amp;$E14),"")</f>
        <v>122.15</v>
      </c>
      <c r="N14" s="9" t="n">
        <f aca="false">IF(COUNTIFS($A:$A,$A14,$E:$E,"&gt;="&amp;($E14-3),$E:$E,"&lt;="&amp;$E14)=4,SUMIFS($I:$I,$A:$A,$A14,$E:$E,"&gt;="&amp;($E14-3),$E:$E,"&lt;="&amp;$E14),"")</f>
        <v>62.73</v>
      </c>
      <c r="O14" s="10" t="n">
        <f aca="false">IF(AND(ISNUMBER(M14),M14&gt;0),N14/M14,"")</f>
        <v>0.513548915268113</v>
      </c>
      <c r="P14" s="6" t="str">
        <f aca="false">IF(J14&lt;0,"Yes","")</f>
        <v/>
      </c>
    </row>
    <row r="15" customFormat="false" ht="15" hidden="false" customHeight="false" outlineLevel="0" collapsed="false">
      <c r="A15" s="6" t="s">
        <v>22</v>
      </c>
      <c r="B15" s="6" t="s">
        <v>100</v>
      </c>
      <c r="C15" s="6" t="s">
        <v>102</v>
      </c>
      <c r="D15" s="6" t="s">
        <v>101</v>
      </c>
      <c r="E15" s="6" t="n">
        <f aca="false">(2000+VALUE(RIGHT(B15,2)))*4+VALUE(MID(B15,2,1))</f>
        <v>8100</v>
      </c>
      <c r="F15" s="8" t="n">
        <f aca="false">SUMIFS(Ledger!$G:$G,Ledger!$A:$A,$A15,Ledger!$D:$D,$B15,Ledger!$C:$C,"operating_cash_flow")</f>
        <v>22.29</v>
      </c>
      <c r="G15" s="8" t="n">
        <f aca="false">SUMIFS(Ledger!$G:$G,Ledger!$A:$A,$A15,Ledger!$D:$D,$B15,Ledger!$C:$C,"capex_cash")</f>
        <v>15.8</v>
      </c>
      <c r="H15" s="8" t="n">
        <f aca="false">SUMIFS(Ledger!$G:$G,Ledger!$A:$A,$A15,Ledger!$D:$D,$B15,Ledger!$C:$C,"finance_leases")</f>
        <v>6.8</v>
      </c>
      <c r="I15" s="9" t="n">
        <f aca="false">G15+H15</f>
        <v>22.6</v>
      </c>
      <c r="J15" s="9" t="n">
        <f aca="false">F15-I15</f>
        <v>-0.310000000000002</v>
      </c>
      <c r="K15" s="10" t="n">
        <f aca="false">IF(F15&gt;0,I15/F15,"n/m")</f>
        <v>1.01390758187528</v>
      </c>
      <c r="L15" s="10" t="n">
        <f aca="false">IF(F15&gt;0,G15/F15,"n/m")</f>
        <v>0.708838043965904</v>
      </c>
      <c r="M15" s="9" t="n">
        <f aca="false">IF(COUNTIFS($A:$A,$A15,$E:$E,"&gt;="&amp;($E15-3),$E:$E,"&lt;="&amp;$E15)=4,SUMIFS($F:$F,$A:$A,$A15,$E:$E,"&gt;="&amp;($E15-3),$E:$E,"&lt;="&amp;$E15),"")</f>
        <v>125.59</v>
      </c>
      <c r="N15" s="9" t="n">
        <f aca="false">IF(COUNTIFS($A:$A,$A15,$E:$E,"&gt;="&amp;($E15-3),$E:$E,"&lt;="&amp;$E15)=4,SUMIFS($I:$I,$A:$A,$A15,$E:$E,"&gt;="&amp;($E15-3),$E:$E,"&lt;="&amp;$E15),"")</f>
        <v>75.6</v>
      </c>
      <c r="O15" s="10" t="n">
        <f aca="false">IF(AND(ISNUMBER(M15),M15&gt;0),N15/M15,"")</f>
        <v>0.60195875467792</v>
      </c>
      <c r="P15" s="6" t="str">
        <f aca="false">IF(J15&lt;0,"Yes","")</f>
        <v>Yes</v>
      </c>
    </row>
    <row r="16" customFormat="false" ht="15" hidden="false" customHeight="false" outlineLevel="0" collapsed="false">
      <c r="A16" s="6" t="s">
        <v>22</v>
      </c>
      <c r="B16" s="6" t="s">
        <v>103</v>
      </c>
      <c r="C16" s="6" t="s">
        <v>105</v>
      </c>
      <c r="D16" s="6" t="s">
        <v>104</v>
      </c>
      <c r="E16" s="6" t="n">
        <f aca="false">(2000+VALUE(RIGHT(B16,2)))*4+VALUE(MID(B16,2,1))</f>
        <v>8101</v>
      </c>
      <c r="F16" s="8" t="n">
        <f aca="false">SUMIFS(Ledger!$G:$G,Ledger!$A:$A,$A16,Ledger!$D:$D,$B16,Ledger!$C:$C,"operating_cash_flow")</f>
        <v>37.04</v>
      </c>
      <c r="G16" s="8" t="n">
        <f aca="false">SUMIFS(Ledger!$G:$G,Ledger!$A:$A,$A16,Ledger!$D:$D,$B16,Ledger!$C:$C,"capex_cash")</f>
        <v>16.75</v>
      </c>
      <c r="H16" s="8" t="n">
        <f aca="false">SUMIFS(Ledger!$G:$G,Ledger!$A:$A,$A16,Ledger!$D:$D,$B16,Ledger!$C:$C,"finance_leases")</f>
        <v>4.65</v>
      </c>
      <c r="I16" s="9" t="n">
        <f aca="false">G16+H16</f>
        <v>21.4</v>
      </c>
      <c r="J16" s="9" t="n">
        <f aca="false">F16-I16</f>
        <v>15.64</v>
      </c>
      <c r="K16" s="10" t="n">
        <f aca="false">IF(F16&gt;0,I16/F16,"n/m")</f>
        <v>0.577753779697624</v>
      </c>
      <c r="L16" s="10" t="n">
        <f aca="false">IF(F16&gt;0,G16/F16,"n/m")</f>
        <v>0.452213822894169</v>
      </c>
      <c r="M16" s="9" t="n">
        <f aca="false">IF(COUNTIFS($A:$A,$A16,$E:$E,"&gt;="&amp;($E16-3),$E:$E,"&lt;="&amp;$E16)=4,SUMIFS($F:$F,$A:$A,$A16,$E:$E,"&gt;="&amp;($E16-3),$E:$E,"&lt;="&amp;$E16),"")</f>
        <v>130.71</v>
      </c>
      <c r="N16" s="9" t="n">
        <f aca="false">IF(COUNTIFS($A:$A,$A16,$E:$E,"&gt;="&amp;($E16-3),$E:$E,"&lt;="&amp;$E16)=4,SUMIFS($I:$I,$A:$A,$A16,$E:$E,"&gt;="&amp;($E16-3),$E:$E,"&lt;="&amp;$E16),"")</f>
        <v>83</v>
      </c>
      <c r="O16" s="10" t="n">
        <f aca="false">IF(AND(ISNUMBER(M16),M16&gt;0),N16/M16,"")</f>
        <v>0.634993497054548</v>
      </c>
      <c r="P16" s="6" t="str">
        <f aca="false">IF(J16&lt;0,"Yes","")</f>
        <v/>
      </c>
    </row>
    <row r="17" customFormat="false" ht="15" hidden="false" customHeight="false" outlineLevel="0" collapsed="false">
      <c r="A17" s="6" t="s">
        <v>22</v>
      </c>
      <c r="B17" s="6" t="s">
        <v>106</v>
      </c>
      <c r="C17" s="6" t="s">
        <v>108</v>
      </c>
      <c r="D17" s="6" t="s">
        <v>107</v>
      </c>
      <c r="E17" s="6" t="n">
        <f aca="false">(2000+VALUE(RIGHT(B17,2)))*4+VALUE(MID(B17,2,1))</f>
        <v>8102</v>
      </c>
      <c r="F17" s="8" t="n">
        <f aca="false">SUMIFS(Ledger!$G:$G,Ledger!$A:$A,$A17,Ledger!$D:$D,$B17,Ledger!$C:$C,"operating_cash_flow")</f>
        <v>42.65</v>
      </c>
      <c r="G17" s="8" t="n">
        <f aca="false">SUMIFS(Ledger!$G:$G,Ledger!$A:$A,$A17,Ledger!$D:$D,$B17,Ledger!$C:$C,"capex_cash")</f>
        <v>17.08</v>
      </c>
      <c r="H17" s="8" t="n">
        <f aca="false">SUMIFS(Ledger!$G:$G,Ledger!$A:$A,$A17,Ledger!$D:$D,$B17,Ledger!$C:$C,"finance_leases")</f>
        <v>7.12</v>
      </c>
      <c r="I17" s="9" t="n">
        <f aca="false">G17+H17</f>
        <v>24.2</v>
      </c>
      <c r="J17" s="9" t="n">
        <f aca="false">F17-I17</f>
        <v>18.45</v>
      </c>
      <c r="K17" s="10" t="n">
        <f aca="false">IF(F17&gt;0,I17/F17,"n/m")</f>
        <v>0.567409144196952</v>
      </c>
      <c r="L17" s="10" t="n">
        <f aca="false">IF(F17&gt;0,G17/F17,"n/m")</f>
        <v>0.400468933177022</v>
      </c>
      <c r="M17" s="9" t="n">
        <f aca="false">IF(COUNTIFS($A:$A,$A17,$E:$E,"&gt;="&amp;($E17-3),$E:$E,"&lt;="&amp;$E17)=4,SUMIFS($F:$F,$A:$A,$A17,$E:$E,"&gt;="&amp;($E17-3),$E:$E,"&lt;="&amp;$E17),"")</f>
        <v>136.16</v>
      </c>
      <c r="N17" s="9" t="n">
        <f aca="false">IF(COUNTIFS($A:$A,$A17,$E:$E,"&gt;="&amp;($E17-3),$E:$E,"&lt;="&amp;$E17)=4,SUMIFS($I:$I,$A:$A,$A17,$E:$E,"&gt;="&amp;($E17-3),$E:$E,"&lt;="&amp;$E17),"")</f>
        <v>88.2</v>
      </c>
      <c r="O17" s="10" t="n">
        <f aca="false">IF(AND(ISNUMBER(M17),M17&gt;0),N17/M17,"")</f>
        <v>0.647767332549941</v>
      </c>
      <c r="P17" s="6" t="str">
        <f aca="false">IF(J17&lt;0,"Yes","")</f>
        <v/>
      </c>
    </row>
    <row r="18" customFormat="false" ht="15" hidden="false" customHeight="false" outlineLevel="0" collapsed="false">
      <c r="A18" s="6" t="s">
        <v>22</v>
      </c>
      <c r="B18" s="6" t="s">
        <v>109</v>
      </c>
      <c r="C18" s="6" t="s">
        <v>111</v>
      </c>
      <c r="D18" s="6" t="s">
        <v>110</v>
      </c>
      <c r="E18" s="6" t="n">
        <f aca="false">(2000+VALUE(RIGHT(B18,2)))*4+VALUE(MID(B18,2,1))</f>
        <v>8103</v>
      </c>
      <c r="F18" s="8" t="n">
        <f aca="false">SUMIFS(Ledger!$G:$G,Ledger!$A:$A,$A18,Ledger!$D:$D,$B18,Ledger!$C:$C,"operating_cash_flow")</f>
        <v>45.06</v>
      </c>
      <c r="G18" s="8" t="n">
        <f aca="false">SUMIFS(Ledger!$G:$G,Ledger!$A:$A,$A18,Ledger!$D:$D,$B18,Ledger!$C:$C,"capex_cash")</f>
        <v>19.39</v>
      </c>
      <c r="H18" s="8" t="n">
        <f aca="false">SUMIFS(Ledger!$G:$G,Ledger!$A:$A,$A18,Ledger!$D:$D,$B18,Ledger!$C:$C,"finance_leases")</f>
        <v>15.51</v>
      </c>
      <c r="I18" s="9" t="n">
        <f aca="false">G18+H18</f>
        <v>34.9</v>
      </c>
      <c r="J18" s="9" t="n">
        <f aca="false">F18-I18</f>
        <v>10.16</v>
      </c>
      <c r="K18" s="10" t="n">
        <f aca="false">IF(F18&gt;0,I18/F18,"n/m")</f>
        <v>0.774522858411007</v>
      </c>
      <c r="L18" s="10" t="n">
        <f aca="false">IF(F18&gt;0,G18/F18,"n/m")</f>
        <v>0.430315135375055</v>
      </c>
      <c r="M18" s="9" t="n">
        <f aca="false">IF(COUNTIFS($A:$A,$A18,$E:$E,"&gt;="&amp;($E18-3),$E:$E,"&lt;="&amp;$E18)=4,SUMIFS($F:$F,$A:$A,$A18,$E:$E,"&gt;="&amp;($E18-3),$E:$E,"&lt;="&amp;$E18),"")</f>
        <v>147.04</v>
      </c>
      <c r="N18" s="9" t="n">
        <f aca="false">IF(COUNTIFS($A:$A,$A18,$E:$E,"&gt;="&amp;($E18-3),$E:$E,"&lt;="&amp;$E18)=4,SUMIFS($I:$I,$A:$A,$A18,$E:$E,"&gt;="&amp;($E18-3),$E:$E,"&lt;="&amp;$E18),"")</f>
        <v>103.1</v>
      </c>
      <c r="O18" s="10" t="n">
        <f aca="false">IF(AND(ISNUMBER(M18),M18&gt;0),N18/M18,"")</f>
        <v>0.701169749727965</v>
      </c>
      <c r="P18" s="6" t="str">
        <f aca="false">IF(J18&lt;0,"Yes","")</f>
        <v/>
      </c>
    </row>
    <row r="19" customFormat="false" ht="15" hidden="false" customHeight="false" outlineLevel="0" collapsed="false">
      <c r="A19" s="6" t="s">
        <v>22</v>
      </c>
      <c r="B19" s="6" t="s">
        <v>112</v>
      </c>
      <c r="C19" s="6" t="s">
        <v>114</v>
      </c>
      <c r="D19" s="6" t="s">
        <v>113</v>
      </c>
      <c r="E19" s="6" t="n">
        <f aca="false">(2000+VALUE(RIGHT(B19,2)))*4+VALUE(MID(B19,2,1))</f>
        <v>8104</v>
      </c>
      <c r="F19" s="8" t="n">
        <f aca="false">SUMIFS(Ledger!$G:$G,Ledger!$A:$A,$A19,Ledger!$D:$D,$B19,Ledger!$C:$C,"operating_cash_flow")</f>
        <v>35.76</v>
      </c>
      <c r="G19" s="8" t="n">
        <f aca="false">SUMIFS(Ledger!$G:$G,Ledger!$A:$A,$A19,Ledger!$D:$D,$B19,Ledger!$C:$C,"capex_cash")</f>
        <v>29.88</v>
      </c>
      <c r="H19" s="8" t="n">
        <f aca="false">SUMIFS(Ledger!$G:$G,Ledger!$A:$A,$A19,Ledger!$D:$D,$B19,Ledger!$C:$C,"finance_leases")</f>
        <v>7.62</v>
      </c>
      <c r="I19" s="9" t="n">
        <f aca="false">G19+H19</f>
        <v>37.5</v>
      </c>
      <c r="J19" s="9" t="n">
        <f aca="false">F19-I19</f>
        <v>-1.74</v>
      </c>
      <c r="K19" s="10" t="n">
        <f aca="false">IF(F19&gt;0,I19/F19,"n/m")</f>
        <v>1.04865771812081</v>
      </c>
      <c r="L19" s="10" t="n">
        <f aca="false">IF(F19&gt;0,G19/F19,"n/m")</f>
        <v>0.835570469798658</v>
      </c>
      <c r="M19" s="9" t="n">
        <f aca="false">IF(COUNTIFS($A:$A,$A19,$E:$E,"&gt;="&amp;($E19-3),$E:$E,"&lt;="&amp;$E19)=4,SUMIFS($F:$F,$A:$A,$A19,$E:$E,"&gt;="&amp;($E19-3),$E:$E,"&lt;="&amp;$E19),"")</f>
        <v>160.51</v>
      </c>
      <c r="N19" s="9" t="n">
        <f aca="false">IF(COUNTIFS($A:$A,$A19,$E:$E,"&gt;="&amp;($E19-3),$E:$E,"&lt;="&amp;$E19)=4,SUMIFS($I:$I,$A:$A,$A19,$E:$E,"&gt;="&amp;($E19-3),$E:$E,"&lt;="&amp;$E19),"")</f>
        <v>118</v>
      </c>
      <c r="O19" s="10" t="n">
        <f aca="false">IF(AND(ISNUMBER(M19),M19&gt;0),N19/M19,"")</f>
        <v>0.735156688056819</v>
      </c>
      <c r="P19" s="6" t="str">
        <f aca="false">IF(J19&lt;0,"Yes","")</f>
        <v>Yes</v>
      </c>
    </row>
    <row r="20" customFormat="false" ht="15" hidden="false" customHeight="false" outlineLevel="0" collapsed="false">
      <c r="A20" s="6" t="s">
        <v>22</v>
      </c>
      <c r="B20" s="6" t="s">
        <v>115</v>
      </c>
      <c r="C20" s="6" t="s">
        <v>117</v>
      </c>
      <c r="D20" s="6" t="s">
        <v>116</v>
      </c>
      <c r="E20" s="6" t="n">
        <f aca="false">(2000+VALUE(RIGHT(B20,2)))*4+VALUE(MID(B20,2,1))</f>
        <v>8105</v>
      </c>
      <c r="F20" s="8" t="n">
        <f aca="false">SUMIFS(Ledger!$G:$G,Ledger!$A:$A,$A20,Ledger!$D:$D,$B20,Ledger!$C:$C,"operating_cash_flow")</f>
        <v>46.68</v>
      </c>
      <c r="G20" s="8" t="n">
        <f aca="false">SUMIFS(Ledger!$G:$G,Ledger!$A:$A,$A20,Ledger!$D:$D,$B20,Ledger!$C:$C,"capex_cash")</f>
        <v>30.88</v>
      </c>
      <c r="H20" s="8" t="n">
        <f aca="false">SUMIFS(Ledger!$G:$G,Ledger!$A:$A,$A20,Ledger!$D:$D,$B20,Ledger!$C:$C,"finance_leases")</f>
        <v>1.02</v>
      </c>
      <c r="I20" s="9" t="n">
        <f aca="false">G20+H20</f>
        <v>31.9</v>
      </c>
      <c r="J20" s="9" t="n">
        <f aca="false">F20-I20</f>
        <v>14.78</v>
      </c>
      <c r="K20" s="10" t="n">
        <f aca="false">IF(F20&gt;0,I20/F20,"n/m")</f>
        <v>0.68337617823479</v>
      </c>
      <c r="L20" s="10" t="n">
        <f aca="false">IF(F20&gt;0,G20/F20,"n/m")</f>
        <v>0.66152527849186</v>
      </c>
      <c r="M20" s="9" t="n">
        <f aca="false">IF(COUNTIFS($A:$A,$A20,$E:$E,"&gt;="&amp;($E20-3),$E:$E,"&lt;="&amp;$E20)=4,SUMIFS($F:$F,$A:$A,$A20,$E:$E,"&gt;="&amp;($E20-3),$E:$E,"&lt;="&amp;$E20),"")</f>
        <v>170.15</v>
      </c>
      <c r="N20" s="9" t="n">
        <f aca="false">IF(COUNTIFS($A:$A,$A20,$E:$E,"&gt;="&amp;($E20-3),$E:$E,"&lt;="&amp;$E20)=4,SUMIFS($I:$I,$A:$A,$A20,$E:$E,"&gt;="&amp;($E20-3),$E:$E,"&lt;="&amp;$E20),"")</f>
        <v>128.5</v>
      </c>
      <c r="O20" s="10" t="n">
        <f aca="false">IF(AND(ISNUMBER(M20),M20&gt;0),N20/M20,"")</f>
        <v>0.755215985894799</v>
      </c>
      <c r="P20" s="6" t="str">
        <f aca="false">IF(J20&lt;0,"Yes","")</f>
        <v/>
      </c>
    </row>
    <row r="21" customFormat="false" ht="15" hidden="false" customHeight="false" outlineLevel="0" collapsed="false">
      <c r="A21" s="6" t="s">
        <v>22</v>
      </c>
      <c r="B21" s="6" t="s">
        <v>118</v>
      </c>
      <c r="C21" s="6" t="s">
        <v>120</v>
      </c>
      <c r="D21" s="6" t="s">
        <v>119</v>
      </c>
      <c r="E21" s="6" t="n">
        <f aca="false">(2000+VALUE(RIGHT(B21,2)))*4+VALUE(MID(B21,2,1))</f>
        <v>8106</v>
      </c>
      <c r="F21" s="8" t="n">
        <f aca="false">SUMIFS(Ledger!$G:$G,Ledger!$A:$A,$A21,Ledger!$D:$D,$B21,Ledger!$C:$C,"operating_cash_flow")</f>
        <v>55.44</v>
      </c>
      <c r="G21" s="8" t="n">
        <f aca="false">SUMIFS(Ledger!$G:$G,Ledger!$A:$A,$A21,Ledger!$D:$D,$B21,Ledger!$C:$C,"capex_cash")</f>
        <v>35.8</v>
      </c>
      <c r="H21" s="8" t="n">
        <f aca="false">SUMIFS(Ledger!$G:$G,Ledger!$A:$A,$A21,Ledger!$D:$D,$B21,Ledger!$C:$C,"finance_leases")</f>
        <v>5.2</v>
      </c>
      <c r="I21" s="9" t="n">
        <f aca="false">G21+H21</f>
        <v>41</v>
      </c>
      <c r="J21" s="9" t="n">
        <f aca="false">F21-I21</f>
        <v>14.44</v>
      </c>
      <c r="K21" s="10" t="n">
        <f aca="false">IF(F21&gt;0,I21/F21,"n/m")</f>
        <v>0.73953823953824</v>
      </c>
      <c r="L21" s="10" t="n">
        <f aca="false">IF(F21&gt;0,G21/F21,"n/m")</f>
        <v>0.645743145743146</v>
      </c>
      <c r="M21" s="9" t="n">
        <f aca="false">IF(COUNTIFS($A:$A,$A21,$E:$E,"&gt;="&amp;($E21-3),$E:$E,"&lt;="&amp;$E21)=4,SUMIFS($F:$F,$A:$A,$A21,$E:$E,"&gt;="&amp;($E21-3),$E:$E,"&lt;="&amp;$E21),"")</f>
        <v>182.94</v>
      </c>
      <c r="N21" s="9" t="n">
        <f aca="false">IF(COUNTIFS($A:$A,$A21,$E:$E,"&gt;="&amp;($E21-3),$E:$E,"&lt;="&amp;$E21)=4,SUMIFS($I:$I,$A:$A,$A21,$E:$E,"&gt;="&amp;($E21-3),$E:$E,"&lt;="&amp;$E21),"")</f>
        <v>145.3</v>
      </c>
      <c r="O21" s="10" t="n">
        <f aca="false">IF(AND(ISNUMBER(M21),M21&gt;0),N21/M21,"")</f>
        <v>0.794249480704056</v>
      </c>
      <c r="P21" s="6" t="str">
        <f aca="false">IF(J21&lt;0,"Yes","")</f>
        <v/>
      </c>
    </row>
    <row r="22" customFormat="false" ht="15" hidden="false" customHeight="false" outlineLevel="0" collapsed="false">
      <c r="A22" s="6" t="s">
        <v>27</v>
      </c>
      <c r="B22" s="6" t="s">
        <v>57</v>
      </c>
      <c r="C22" s="6" t="s">
        <v>131</v>
      </c>
      <c r="D22" s="6" t="s">
        <v>58</v>
      </c>
      <c r="E22" s="6" t="n">
        <f aca="false">(2000+VALUE(RIGHT(B22,2)))*4+VALUE(MID(B22,2,1))</f>
        <v>8087</v>
      </c>
      <c r="F22" s="8" t="n">
        <f aca="false">SUMIFS(Ledger!$G:$G,Ledger!$A:$A,$A22,Ledger!$D:$D,$B22,Ledger!$C:$C,"operating_cash_flow")</f>
        <v>25.54</v>
      </c>
      <c r="G22" s="8" t="n">
        <f aca="false">SUMIFS(Ledger!$G:$G,Ledger!$A:$A,$A22,Ledger!$D:$D,$B22,Ledger!$C:$C,"capex_cash")</f>
        <v>6.82</v>
      </c>
      <c r="H22" s="8" t="n">
        <f aca="false">SUMIFS(Ledger!$G:$G,Ledger!$A:$A,$A22,Ledger!$D:$D,$B22,Ledger!$C:$C,"finance_leases")</f>
        <v>0</v>
      </c>
      <c r="I22" s="9" t="n">
        <f aca="false">G22+H22</f>
        <v>6.82</v>
      </c>
      <c r="J22" s="9" t="n">
        <f aca="false">F22-I22</f>
        <v>18.72</v>
      </c>
      <c r="K22" s="10" t="n">
        <f aca="false">IF(F22&gt;0,I22/F22,"n/m")</f>
        <v>0.267032106499608</v>
      </c>
      <c r="L22" s="10" t="n">
        <f aca="false">IF(F22&gt;0,G22/F22,"n/m")</f>
        <v>0.267032106499608</v>
      </c>
      <c r="M22" s="9" t="str">
        <f aca="false">IF(COUNTIFS($A:$A,$A22,$E:$E,"&gt;="&amp;($E22-3),$E:$E,"&lt;="&amp;$E22)=4,SUMIFS($F:$F,$A:$A,$A22,$E:$E,"&gt;="&amp;($E22-3),$E:$E,"&lt;="&amp;$E22),"")</f>
        <v/>
      </c>
      <c r="N22" s="9" t="str">
        <f aca="false">IF(COUNTIFS($A:$A,$A22,$E:$E,"&gt;="&amp;($E22-3),$E:$E,"&lt;="&amp;$E22)=4,SUMIFS($I:$I,$A:$A,$A22,$E:$E,"&gt;="&amp;($E22-3),$E:$E,"&lt;="&amp;$E22),"")</f>
        <v/>
      </c>
      <c r="O22" s="10" t="str">
        <f aca="false">IF(AND(ISNUMBER(M22),M22&gt;0),N22/M22,"")</f>
        <v/>
      </c>
      <c r="P22" s="6" t="str">
        <f aca="false">IF(J22&lt;0,"Yes","")</f>
        <v/>
      </c>
    </row>
    <row r="23" customFormat="false" ht="15" hidden="false" customHeight="false" outlineLevel="0" collapsed="false">
      <c r="A23" s="6" t="s">
        <v>27</v>
      </c>
      <c r="B23" s="6" t="s">
        <v>64</v>
      </c>
      <c r="C23" s="6" t="s">
        <v>132</v>
      </c>
      <c r="D23" s="6" t="s">
        <v>65</v>
      </c>
      <c r="E23" s="6" t="n">
        <f aca="false">(2000+VALUE(RIGHT(B23,2)))*4+VALUE(MID(B23,2,1))</f>
        <v>8088</v>
      </c>
      <c r="F23" s="8" t="n">
        <f aca="false">SUMIFS(Ledger!$G:$G,Ledger!$A:$A,$A23,Ledger!$D:$D,$B23,Ledger!$C:$C,"operating_cash_flow")</f>
        <v>24.93</v>
      </c>
      <c r="G23" s="8" t="n">
        <f aca="false">SUMIFS(Ledger!$G:$G,Ledger!$A:$A,$A23,Ledger!$D:$D,$B23,Ledger!$C:$C,"capex_cash")</f>
        <v>6.38</v>
      </c>
      <c r="H23" s="8" t="n">
        <f aca="false">SUMIFS(Ledger!$G:$G,Ledger!$A:$A,$A23,Ledger!$D:$D,$B23,Ledger!$C:$C,"finance_leases")</f>
        <v>0</v>
      </c>
      <c r="I23" s="9" t="n">
        <f aca="false">G23+H23</f>
        <v>6.38</v>
      </c>
      <c r="J23" s="9" t="n">
        <f aca="false">F23-I23</f>
        <v>18.55</v>
      </c>
      <c r="K23" s="10" t="n">
        <f aca="false">IF(F23&gt;0,I23/F23,"n/m")</f>
        <v>0.25591656638588</v>
      </c>
      <c r="L23" s="10" t="n">
        <f aca="false">IF(F23&gt;0,G23/F23,"n/m")</f>
        <v>0.25591656638588</v>
      </c>
      <c r="M23" s="9" t="str">
        <f aca="false">IF(COUNTIFS($A:$A,$A23,$E:$E,"&gt;="&amp;($E23-3),$E:$E,"&lt;="&amp;$E23)=4,SUMIFS($F:$F,$A:$A,$A23,$E:$E,"&gt;="&amp;($E23-3),$E:$E,"&lt;="&amp;$E23),"")</f>
        <v/>
      </c>
      <c r="N23" s="9" t="str">
        <f aca="false">IF(COUNTIFS($A:$A,$A23,$E:$E,"&gt;="&amp;($E23-3),$E:$E,"&lt;="&amp;$E23)=4,SUMIFS($I:$I,$A:$A,$A23,$E:$E,"&gt;="&amp;($E23-3),$E:$E,"&lt;="&amp;$E23),"")</f>
        <v/>
      </c>
      <c r="O23" s="10" t="str">
        <f aca="false">IF(AND(ISNUMBER(M23),M23&gt;0),N23/M23,"")</f>
        <v/>
      </c>
      <c r="P23" s="6" t="str">
        <f aca="false">IF(J23&lt;0,"Yes","")</f>
        <v/>
      </c>
    </row>
    <row r="24" customFormat="false" ht="15" hidden="false" customHeight="false" outlineLevel="0" collapsed="false">
      <c r="A24" s="6" t="s">
        <v>27</v>
      </c>
      <c r="B24" s="6" t="s">
        <v>67</v>
      </c>
      <c r="C24" s="6" t="s">
        <v>59</v>
      </c>
      <c r="D24" s="6" t="s">
        <v>68</v>
      </c>
      <c r="E24" s="6" t="n">
        <f aca="false">(2000+VALUE(RIGHT(B24,2)))*4+VALUE(MID(B24,2,1))</f>
        <v>8089</v>
      </c>
      <c r="F24" s="8" t="n">
        <f aca="false">SUMIFS(Ledger!$G:$G,Ledger!$A:$A,$A24,Ledger!$D:$D,$B24,Ledger!$C:$C,"operating_cash_flow")</f>
        <v>25.11</v>
      </c>
      <c r="G24" s="8" t="n">
        <f aca="false">SUMIFS(Ledger!$G:$G,Ledger!$A:$A,$A24,Ledger!$D:$D,$B24,Ledger!$C:$C,"capex_cash")</f>
        <v>9.79</v>
      </c>
      <c r="H24" s="8" t="n">
        <f aca="false">SUMIFS(Ledger!$G:$G,Ledger!$A:$A,$A24,Ledger!$D:$D,$B24,Ledger!$C:$C,"finance_leases")</f>
        <v>0</v>
      </c>
      <c r="I24" s="9" t="n">
        <f aca="false">G24+H24</f>
        <v>9.79</v>
      </c>
      <c r="J24" s="9" t="n">
        <f aca="false">F24-I24</f>
        <v>15.32</v>
      </c>
      <c r="K24" s="10" t="n">
        <f aca="false">IF(F24&gt;0,I24/F24,"n/m")</f>
        <v>0.389884508164078</v>
      </c>
      <c r="L24" s="10" t="n">
        <f aca="false">IF(F24&gt;0,G24/F24,"n/m")</f>
        <v>0.389884508164078</v>
      </c>
      <c r="M24" s="9" t="str">
        <f aca="false">IF(COUNTIFS($A:$A,$A24,$E:$E,"&gt;="&amp;($E24-3),$E:$E,"&lt;="&amp;$E24)=4,SUMIFS($F:$F,$A:$A,$A24,$E:$E,"&gt;="&amp;($E24-3),$E:$E,"&lt;="&amp;$E24),"")</f>
        <v/>
      </c>
      <c r="N24" s="9" t="str">
        <f aca="false">IF(COUNTIFS($A:$A,$A24,$E:$E,"&gt;="&amp;($E24-3),$E:$E,"&lt;="&amp;$E24)=4,SUMIFS($I:$I,$A:$A,$A24,$E:$E,"&gt;="&amp;($E24-3),$E:$E,"&lt;="&amp;$E24),"")</f>
        <v/>
      </c>
      <c r="O24" s="10" t="str">
        <f aca="false">IF(AND(ISNUMBER(M24),M24&gt;0),N24/M24,"")</f>
        <v/>
      </c>
      <c r="P24" s="6" t="str">
        <f aca="false">IF(J24&lt;0,"Yes","")</f>
        <v/>
      </c>
    </row>
    <row r="25" customFormat="false" ht="15" hidden="false" customHeight="false" outlineLevel="0" collapsed="false">
      <c r="A25" s="6" t="s">
        <v>27</v>
      </c>
      <c r="B25" s="6" t="s">
        <v>70</v>
      </c>
      <c r="C25" s="6" t="s">
        <v>66</v>
      </c>
      <c r="D25" s="6" t="s">
        <v>71</v>
      </c>
      <c r="E25" s="6" t="n">
        <f aca="false">(2000+VALUE(RIGHT(B25,2)))*4+VALUE(MID(B25,2,1))</f>
        <v>8090</v>
      </c>
      <c r="F25" s="8" t="n">
        <f aca="false">SUMIFS(Ledger!$G:$G,Ledger!$A:$A,$A25,Ledger!$D:$D,$B25,Ledger!$C:$C,"operating_cash_flow")</f>
        <v>19.42</v>
      </c>
      <c r="G25" s="8" t="n">
        <f aca="false">SUMIFS(Ledger!$G:$G,Ledger!$A:$A,$A25,Ledger!$D:$D,$B25,Ledger!$C:$C,"capex_cash")</f>
        <v>6.83</v>
      </c>
      <c r="H25" s="8" t="n">
        <f aca="false">SUMIFS(Ledger!$G:$G,Ledger!$A:$A,$A25,Ledger!$D:$D,$B25,Ledger!$C:$C,"finance_leases")</f>
        <v>0</v>
      </c>
      <c r="I25" s="9" t="n">
        <f aca="false">G25+H25</f>
        <v>6.83</v>
      </c>
      <c r="J25" s="9" t="n">
        <f aca="false">F25-I25</f>
        <v>12.59</v>
      </c>
      <c r="K25" s="10" t="n">
        <f aca="false">IF(F25&gt;0,I25/F25,"n/m")</f>
        <v>0.351699279093718</v>
      </c>
      <c r="L25" s="10" t="n">
        <f aca="false">IF(F25&gt;0,G25/F25,"n/m")</f>
        <v>0.351699279093718</v>
      </c>
      <c r="M25" s="9" t="n">
        <f aca="false">IF(COUNTIFS($A:$A,$A25,$E:$E,"&gt;="&amp;($E25-3),$E:$E,"&lt;="&amp;$E25)=4,SUMIFS($F:$F,$A:$A,$A25,$E:$E,"&gt;="&amp;($E25-3),$E:$E,"&lt;="&amp;$E25),"")</f>
        <v>95</v>
      </c>
      <c r="N25" s="9" t="n">
        <f aca="false">IF(COUNTIFS($A:$A,$A25,$E:$E,"&gt;="&amp;($E25-3),$E:$E,"&lt;="&amp;$E25)=4,SUMIFS($I:$I,$A:$A,$A25,$E:$E,"&gt;="&amp;($E25-3),$E:$E,"&lt;="&amp;$E25),"")</f>
        <v>29.82</v>
      </c>
      <c r="O25" s="10" t="n">
        <f aca="false">IF(AND(ISNUMBER(M25),M25&gt;0),N25/M25,"")</f>
        <v>0.313894736842105</v>
      </c>
      <c r="P25" s="6" t="str">
        <f aca="false">IF(J25&lt;0,"Yes","")</f>
        <v/>
      </c>
    </row>
    <row r="26" customFormat="false" ht="15" hidden="false" customHeight="false" outlineLevel="0" collapsed="false">
      <c r="A26" s="6" t="s">
        <v>27</v>
      </c>
      <c r="B26" s="6" t="s">
        <v>73</v>
      </c>
      <c r="C26" s="6" t="s">
        <v>69</v>
      </c>
      <c r="D26" s="6" t="s">
        <v>74</v>
      </c>
      <c r="E26" s="6" t="n">
        <f aca="false">(2000+VALUE(RIGHT(B26,2)))*4+VALUE(MID(B26,2,1))</f>
        <v>8091</v>
      </c>
      <c r="F26" s="8" t="n">
        <f aca="false">SUMIFS(Ledger!$G:$G,Ledger!$A:$A,$A26,Ledger!$D:$D,$B26,Ledger!$C:$C,"operating_cash_flow")</f>
        <v>23.35</v>
      </c>
      <c r="G26" s="8" t="n">
        <f aca="false">SUMIFS(Ledger!$G:$G,Ledger!$A:$A,$A26,Ledger!$D:$D,$B26,Ledger!$C:$C,"capex_cash")</f>
        <v>7.28</v>
      </c>
      <c r="H26" s="8" t="n">
        <f aca="false">SUMIFS(Ledger!$G:$G,Ledger!$A:$A,$A26,Ledger!$D:$D,$B26,Ledger!$C:$C,"finance_leases")</f>
        <v>0</v>
      </c>
      <c r="I26" s="9" t="n">
        <f aca="false">G26+H26</f>
        <v>7.28</v>
      </c>
      <c r="J26" s="9" t="n">
        <f aca="false">F26-I26</f>
        <v>16.07</v>
      </c>
      <c r="K26" s="10" t="n">
        <f aca="false">IF(F26&gt;0,I26/F26,"n/m")</f>
        <v>0.311777301927195</v>
      </c>
      <c r="L26" s="10" t="n">
        <f aca="false">IF(F26&gt;0,G26/F26,"n/m")</f>
        <v>0.311777301927195</v>
      </c>
      <c r="M26" s="9" t="n">
        <f aca="false">IF(COUNTIFS($A:$A,$A26,$E:$E,"&gt;="&amp;($E26-3),$E:$E,"&lt;="&amp;$E26)=4,SUMIFS($F:$F,$A:$A,$A26,$E:$E,"&gt;="&amp;($E26-3),$E:$E,"&lt;="&amp;$E26),"")</f>
        <v>92.81</v>
      </c>
      <c r="N26" s="9" t="n">
        <f aca="false">IF(COUNTIFS($A:$A,$A26,$E:$E,"&gt;="&amp;($E26-3),$E:$E,"&lt;="&amp;$E26)=4,SUMIFS($I:$I,$A:$A,$A26,$E:$E,"&gt;="&amp;($E26-3),$E:$E,"&lt;="&amp;$E26),"")</f>
        <v>30.28</v>
      </c>
      <c r="O26" s="10" t="n">
        <f aca="false">IF(AND(ISNUMBER(M26),M26&gt;0),N26/M26,"")</f>
        <v>0.326257946341989</v>
      </c>
      <c r="P26" s="6" t="str">
        <f aca="false">IF(J26&lt;0,"Yes","")</f>
        <v/>
      </c>
    </row>
    <row r="27" customFormat="false" ht="15" hidden="false" customHeight="false" outlineLevel="0" collapsed="false">
      <c r="A27" s="6" t="s">
        <v>27</v>
      </c>
      <c r="B27" s="6" t="s">
        <v>76</v>
      </c>
      <c r="C27" s="6" t="s">
        <v>72</v>
      </c>
      <c r="D27" s="6" t="s">
        <v>77</v>
      </c>
      <c r="E27" s="6" t="n">
        <f aca="false">(2000+VALUE(RIGHT(B27,2)))*4+VALUE(MID(B27,2,1))</f>
        <v>8092</v>
      </c>
      <c r="F27" s="8" t="n">
        <f aca="false">SUMIFS(Ledger!$G:$G,Ledger!$A:$A,$A27,Ledger!$D:$D,$B27,Ledger!$C:$C,"operating_cash_flow")</f>
        <v>23.61</v>
      </c>
      <c r="G27" s="8" t="n">
        <f aca="false">SUMIFS(Ledger!$G:$G,Ledger!$A:$A,$A27,Ledger!$D:$D,$B27,Ledger!$C:$C,"capex_cash")</f>
        <v>7.59</v>
      </c>
      <c r="H27" s="8" t="n">
        <f aca="false">SUMIFS(Ledger!$G:$G,Ledger!$A:$A,$A27,Ledger!$D:$D,$B27,Ledger!$C:$C,"finance_leases")</f>
        <v>0</v>
      </c>
      <c r="I27" s="9" t="n">
        <f aca="false">G27+H27</f>
        <v>7.59</v>
      </c>
      <c r="J27" s="9" t="n">
        <f aca="false">F27-I27</f>
        <v>16.02</v>
      </c>
      <c r="K27" s="10" t="n">
        <f aca="false">IF(F27&gt;0,I27/F27,"n/m")</f>
        <v>0.321473951715375</v>
      </c>
      <c r="L27" s="10" t="n">
        <f aca="false">IF(F27&gt;0,G27/F27,"n/m")</f>
        <v>0.321473951715375</v>
      </c>
      <c r="M27" s="9" t="n">
        <f aca="false">IF(COUNTIFS($A:$A,$A27,$E:$E,"&gt;="&amp;($E27-3),$E:$E,"&lt;="&amp;$E27)=4,SUMIFS($F:$F,$A:$A,$A27,$E:$E,"&gt;="&amp;($E27-3),$E:$E,"&lt;="&amp;$E27),"")</f>
        <v>91.49</v>
      </c>
      <c r="N27" s="9" t="n">
        <f aca="false">IF(COUNTIFS($A:$A,$A27,$E:$E,"&gt;="&amp;($E27-3),$E:$E,"&lt;="&amp;$E27)=4,SUMIFS($I:$I,$A:$A,$A27,$E:$E,"&gt;="&amp;($E27-3),$E:$E,"&lt;="&amp;$E27),"")</f>
        <v>31.49</v>
      </c>
      <c r="O27" s="10" t="n">
        <f aca="false">IF(AND(ISNUMBER(M27),M27&gt;0),N27/M27,"")</f>
        <v>0.344190621925894</v>
      </c>
      <c r="P27" s="6" t="str">
        <f aca="false">IF(J27&lt;0,"Yes","")</f>
        <v/>
      </c>
    </row>
    <row r="28" customFormat="false" ht="15" hidden="false" customHeight="false" outlineLevel="0" collapsed="false">
      <c r="A28" s="6" t="s">
        <v>27</v>
      </c>
      <c r="B28" s="6" t="s">
        <v>79</v>
      </c>
      <c r="C28" s="6" t="s">
        <v>75</v>
      </c>
      <c r="D28" s="6" t="s">
        <v>80</v>
      </c>
      <c r="E28" s="6" t="n">
        <f aca="false">(2000+VALUE(RIGHT(B28,2)))*4+VALUE(MID(B28,2,1))</f>
        <v>8093</v>
      </c>
      <c r="F28" s="8" t="n">
        <f aca="false">SUMIFS(Ledger!$G:$G,Ledger!$A:$A,$A28,Ledger!$D:$D,$B28,Ledger!$C:$C,"operating_cash_flow")</f>
        <v>23.51</v>
      </c>
      <c r="G28" s="8" t="n">
        <f aca="false">SUMIFS(Ledger!$G:$G,Ledger!$A:$A,$A28,Ledger!$D:$D,$B28,Ledger!$C:$C,"capex_cash")</f>
        <v>6.29</v>
      </c>
      <c r="H28" s="8" t="n">
        <f aca="false">SUMIFS(Ledger!$G:$G,Ledger!$A:$A,$A28,Ledger!$D:$D,$B28,Ledger!$C:$C,"finance_leases")</f>
        <v>0</v>
      </c>
      <c r="I28" s="9" t="n">
        <f aca="false">G28+H28</f>
        <v>6.29</v>
      </c>
      <c r="J28" s="9" t="n">
        <f aca="false">F28-I28</f>
        <v>17.22</v>
      </c>
      <c r="K28" s="10" t="n">
        <f aca="false">IF(F28&gt;0,I28/F28,"n/m")</f>
        <v>0.267545725223309</v>
      </c>
      <c r="L28" s="10" t="n">
        <f aca="false">IF(F28&gt;0,G28/F28,"n/m")</f>
        <v>0.267545725223309</v>
      </c>
      <c r="M28" s="9" t="n">
        <f aca="false">IF(COUNTIFS($A:$A,$A28,$E:$E,"&gt;="&amp;($E28-3),$E:$E,"&lt;="&amp;$E28)=4,SUMIFS($F:$F,$A:$A,$A28,$E:$E,"&gt;="&amp;($E28-3),$E:$E,"&lt;="&amp;$E28),"")</f>
        <v>89.89</v>
      </c>
      <c r="N28" s="9" t="n">
        <f aca="false">IF(COUNTIFS($A:$A,$A28,$E:$E,"&gt;="&amp;($E28-3),$E:$E,"&lt;="&amp;$E28)=4,SUMIFS($I:$I,$A:$A,$A28,$E:$E,"&gt;="&amp;($E28-3),$E:$E,"&lt;="&amp;$E28),"")</f>
        <v>27.99</v>
      </c>
      <c r="O28" s="10" t="n">
        <f aca="false">IF(AND(ISNUMBER(M28),M28&gt;0),N28/M28,"")</f>
        <v>0.311380576259873</v>
      </c>
      <c r="P28" s="6" t="str">
        <f aca="false">IF(J28&lt;0,"Yes","")</f>
        <v/>
      </c>
    </row>
    <row r="29" customFormat="false" ht="15" hidden="false" customHeight="false" outlineLevel="0" collapsed="false">
      <c r="A29" s="6" t="s">
        <v>27</v>
      </c>
      <c r="B29" s="6" t="s">
        <v>82</v>
      </c>
      <c r="C29" s="6" t="s">
        <v>78</v>
      </c>
      <c r="D29" s="6" t="s">
        <v>83</v>
      </c>
      <c r="E29" s="6" t="n">
        <f aca="false">(2000+VALUE(RIGHT(B29,2)))*4+VALUE(MID(B29,2,1))</f>
        <v>8094</v>
      </c>
      <c r="F29" s="8" t="n">
        <f aca="false">SUMIFS(Ledger!$G:$G,Ledger!$A:$A,$A29,Ledger!$D:$D,$B29,Ledger!$C:$C,"operating_cash_flow")</f>
        <v>28.67</v>
      </c>
      <c r="G29" s="8" t="n">
        <f aca="false">SUMIFS(Ledger!$G:$G,Ledger!$A:$A,$A29,Ledger!$D:$D,$B29,Ledger!$C:$C,"capex_cash")</f>
        <v>6.89</v>
      </c>
      <c r="H29" s="8" t="n">
        <f aca="false">SUMIFS(Ledger!$G:$G,Ledger!$A:$A,$A29,Ledger!$D:$D,$B29,Ledger!$C:$C,"finance_leases")</f>
        <v>0</v>
      </c>
      <c r="I29" s="9" t="n">
        <f aca="false">G29+H29</f>
        <v>6.89</v>
      </c>
      <c r="J29" s="9" t="n">
        <f aca="false">F29-I29</f>
        <v>21.78</v>
      </c>
      <c r="K29" s="10" t="n">
        <f aca="false">IF(F29&gt;0,I29/F29,"n/m")</f>
        <v>0.240320892919428</v>
      </c>
      <c r="L29" s="10" t="n">
        <f aca="false">IF(F29&gt;0,G29/F29,"n/m")</f>
        <v>0.240320892919428</v>
      </c>
      <c r="M29" s="9" t="n">
        <f aca="false">IF(COUNTIFS($A:$A,$A29,$E:$E,"&gt;="&amp;($E29-3),$E:$E,"&lt;="&amp;$E29)=4,SUMIFS($F:$F,$A:$A,$A29,$E:$E,"&gt;="&amp;($E29-3),$E:$E,"&lt;="&amp;$E29),"")</f>
        <v>99.14</v>
      </c>
      <c r="N29" s="9" t="n">
        <f aca="false">IF(COUNTIFS($A:$A,$A29,$E:$E,"&gt;="&amp;($E29-3),$E:$E,"&lt;="&amp;$E29)=4,SUMIFS($I:$I,$A:$A,$A29,$E:$E,"&gt;="&amp;($E29-3),$E:$E,"&lt;="&amp;$E29),"")</f>
        <v>28.05</v>
      </c>
      <c r="O29" s="10" t="n">
        <f aca="false">IF(AND(ISNUMBER(M29),M29&gt;0),N29/M29,"")</f>
        <v>0.282933225741376</v>
      </c>
      <c r="P29" s="6" t="str">
        <f aca="false">IF(J29&lt;0,"Yes","")</f>
        <v/>
      </c>
    </row>
    <row r="30" customFormat="false" ht="15" hidden="false" customHeight="false" outlineLevel="0" collapsed="false">
      <c r="A30" s="6" t="s">
        <v>27</v>
      </c>
      <c r="B30" s="6" t="s">
        <v>85</v>
      </c>
      <c r="C30" s="6" t="s">
        <v>81</v>
      </c>
      <c r="D30" s="6" t="s">
        <v>86</v>
      </c>
      <c r="E30" s="6" t="n">
        <f aca="false">(2000+VALUE(RIGHT(B30,2)))*4+VALUE(MID(B30,2,1))</f>
        <v>8095</v>
      </c>
      <c r="F30" s="8" t="n">
        <f aca="false">SUMIFS(Ledger!$G:$G,Ledger!$A:$A,$A30,Ledger!$D:$D,$B30,Ledger!$C:$C,"operating_cash_flow")</f>
        <v>30.66</v>
      </c>
      <c r="G30" s="8" t="n">
        <f aca="false">SUMIFS(Ledger!$G:$G,Ledger!$A:$A,$A30,Ledger!$D:$D,$B30,Ledger!$C:$C,"capex_cash")</f>
        <v>8.05</v>
      </c>
      <c r="H30" s="8" t="n">
        <f aca="false">SUMIFS(Ledger!$G:$G,Ledger!$A:$A,$A30,Ledger!$D:$D,$B30,Ledger!$C:$C,"finance_leases")</f>
        <v>0</v>
      </c>
      <c r="I30" s="9" t="n">
        <f aca="false">G30+H30</f>
        <v>8.05</v>
      </c>
      <c r="J30" s="9" t="n">
        <f aca="false">F30-I30</f>
        <v>22.61</v>
      </c>
      <c r="K30" s="10" t="n">
        <f aca="false">IF(F30&gt;0,I30/F30,"n/m")</f>
        <v>0.262557077625571</v>
      </c>
      <c r="L30" s="10" t="n">
        <f aca="false">IF(F30&gt;0,G30/F30,"n/m")</f>
        <v>0.262557077625571</v>
      </c>
      <c r="M30" s="9" t="n">
        <f aca="false">IF(COUNTIFS($A:$A,$A30,$E:$E,"&gt;="&amp;($E30-3),$E:$E,"&lt;="&amp;$E30)=4,SUMIFS($F:$F,$A:$A,$A30,$E:$E,"&gt;="&amp;($E30-3),$E:$E,"&lt;="&amp;$E30),"")</f>
        <v>106.45</v>
      </c>
      <c r="N30" s="9" t="n">
        <f aca="false">IF(COUNTIFS($A:$A,$A30,$E:$E,"&gt;="&amp;($E30-3),$E:$E,"&lt;="&amp;$E30)=4,SUMIFS($I:$I,$A:$A,$A30,$E:$E,"&gt;="&amp;($E30-3),$E:$E,"&lt;="&amp;$E30),"")</f>
        <v>28.82</v>
      </c>
      <c r="O30" s="10" t="n">
        <f aca="false">IF(AND(ISNUMBER(M30),M30&gt;0),N30/M30,"")</f>
        <v>0.270737435415688</v>
      </c>
      <c r="P30" s="6" t="str">
        <f aca="false">IF(J30&lt;0,"Yes","")</f>
        <v/>
      </c>
    </row>
    <row r="31" customFormat="false" ht="15" hidden="false" customHeight="false" outlineLevel="0" collapsed="false">
      <c r="A31" s="6" t="s">
        <v>27</v>
      </c>
      <c r="B31" s="6" t="s">
        <v>88</v>
      </c>
      <c r="C31" s="6" t="s">
        <v>84</v>
      </c>
      <c r="D31" s="6" t="s">
        <v>89</v>
      </c>
      <c r="E31" s="6" t="n">
        <f aca="false">(2000+VALUE(RIGHT(B31,2)))*4+VALUE(MID(B31,2,1))</f>
        <v>8096</v>
      </c>
      <c r="F31" s="8" t="n">
        <f aca="false">SUMIFS(Ledger!$G:$G,Ledger!$A:$A,$A31,Ledger!$D:$D,$B31,Ledger!$C:$C,"operating_cash_flow")</f>
        <v>18.91</v>
      </c>
      <c r="G31" s="8" t="n">
        <f aca="false">SUMIFS(Ledger!$G:$G,Ledger!$A:$A,$A31,Ledger!$D:$D,$B31,Ledger!$C:$C,"capex_cash")</f>
        <v>11.02</v>
      </c>
      <c r="H31" s="8" t="n">
        <f aca="false">SUMIFS(Ledger!$G:$G,Ledger!$A:$A,$A31,Ledger!$D:$D,$B31,Ledger!$C:$C,"finance_leases")</f>
        <v>0</v>
      </c>
      <c r="I31" s="9" t="n">
        <f aca="false">G31+H31</f>
        <v>11.02</v>
      </c>
      <c r="J31" s="9" t="n">
        <f aca="false">F31-I31</f>
        <v>7.89</v>
      </c>
      <c r="K31" s="10" t="n">
        <f aca="false">IF(F31&gt;0,I31/F31,"n/m")</f>
        <v>0.582760444209413</v>
      </c>
      <c r="L31" s="10" t="n">
        <f aca="false">IF(F31&gt;0,G31/F31,"n/m")</f>
        <v>0.582760444209413</v>
      </c>
      <c r="M31" s="9" t="n">
        <f aca="false">IF(COUNTIFS($A:$A,$A31,$E:$E,"&gt;="&amp;($E31-3),$E:$E,"&lt;="&amp;$E31)=4,SUMIFS($F:$F,$A:$A,$A31,$E:$E,"&gt;="&amp;($E31-3),$E:$E,"&lt;="&amp;$E31),"")</f>
        <v>101.75</v>
      </c>
      <c r="N31" s="9" t="n">
        <f aca="false">IF(COUNTIFS($A:$A,$A31,$E:$E,"&gt;="&amp;($E31-3),$E:$E,"&lt;="&amp;$E31)=4,SUMIFS($I:$I,$A:$A,$A31,$E:$E,"&gt;="&amp;($E31-3),$E:$E,"&lt;="&amp;$E31),"")</f>
        <v>32.25</v>
      </c>
      <c r="O31" s="10" t="n">
        <f aca="false">IF(AND(ISNUMBER(M31),M31&gt;0),N31/M31,"")</f>
        <v>0.316953316953317</v>
      </c>
      <c r="P31" s="6" t="str">
        <f aca="false">IF(J31&lt;0,"Yes","")</f>
        <v/>
      </c>
    </row>
    <row r="32" customFormat="false" ht="15" hidden="false" customHeight="false" outlineLevel="0" collapsed="false">
      <c r="A32" s="6" t="s">
        <v>27</v>
      </c>
      <c r="B32" s="6" t="s">
        <v>91</v>
      </c>
      <c r="C32" s="6" t="s">
        <v>87</v>
      </c>
      <c r="D32" s="6" t="s">
        <v>92</v>
      </c>
      <c r="E32" s="6" t="n">
        <f aca="false">(2000+VALUE(RIGHT(B32,2)))*4+VALUE(MID(B32,2,1))</f>
        <v>8097</v>
      </c>
      <c r="F32" s="8" t="n">
        <f aca="false">SUMIFS(Ledger!$G:$G,Ledger!$A:$A,$A32,Ledger!$D:$D,$B32,Ledger!$C:$C,"operating_cash_flow")</f>
        <v>28.85</v>
      </c>
      <c r="G32" s="8" t="n">
        <f aca="false">SUMIFS(Ledger!$G:$G,Ledger!$A:$A,$A32,Ledger!$D:$D,$B32,Ledger!$C:$C,"capex_cash")</f>
        <v>12.01</v>
      </c>
      <c r="H32" s="8" t="n">
        <f aca="false">SUMIFS(Ledger!$G:$G,Ledger!$A:$A,$A32,Ledger!$D:$D,$B32,Ledger!$C:$C,"finance_leases")</f>
        <v>0</v>
      </c>
      <c r="I32" s="9" t="n">
        <f aca="false">G32+H32</f>
        <v>12.01</v>
      </c>
      <c r="J32" s="9" t="n">
        <f aca="false">F32-I32</f>
        <v>16.84</v>
      </c>
      <c r="K32" s="10" t="n">
        <f aca="false">IF(F32&gt;0,I32/F32,"n/m")</f>
        <v>0.41629116117851</v>
      </c>
      <c r="L32" s="10" t="n">
        <f aca="false">IF(F32&gt;0,G32/F32,"n/m")</f>
        <v>0.41629116117851</v>
      </c>
      <c r="M32" s="9" t="n">
        <f aca="false">IF(COUNTIFS($A:$A,$A32,$E:$E,"&gt;="&amp;($E32-3),$E:$E,"&lt;="&amp;$E32)=4,SUMIFS($F:$F,$A:$A,$A32,$E:$E,"&gt;="&amp;($E32-3),$E:$E,"&lt;="&amp;$E32),"")</f>
        <v>107.09</v>
      </c>
      <c r="N32" s="9" t="n">
        <f aca="false">IF(COUNTIFS($A:$A,$A32,$E:$E,"&gt;="&amp;($E32-3),$E:$E,"&lt;="&amp;$E32)=4,SUMIFS($I:$I,$A:$A,$A32,$E:$E,"&gt;="&amp;($E32-3),$E:$E,"&lt;="&amp;$E32),"")</f>
        <v>37.97</v>
      </c>
      <c r="O32" s="10" t="n">
        <f aca="false">IF(AND(ISNUMBER(M32),M32&gt;0),N32/M32,"")</f>
        <v>0.354561583714633</v>
      </c>
      <c r="P32" s="6" t="str">
        <f aca="false">IF(J32&lt;0,"Yes","")</f>
        <v/>
      </c>
    </row>
    <row r="33" customFormat="false" ht="15" hidden="false" customHeight="false" outlineLevel="0" collapsed="false">
      <c r="A33" s="6" t="s">
        <v>27</v>
      </c>
      <c r="B33" s="6" t="s">
        <v>94</v>
      </c>
      <c r="C33" s="6" t="s">
        <v>90</v>
      </c>
      <c r="D33" s="6" t="s">
        <v>95</v>
      </c>
      <c r="E33" s="6" t="n">
        <f aca="false">(2000+VALUE(RIGHT(B33,2)))*4+VALUE(MID(B33,2,1))</f>
        <v>8098</v>
      </c>
      <c r="F33" s="8" t="n">
        <f aca="false">SUMIFS(Ledger!$G:$G,Ledger!$A:$A,$A33,Ledger!$D:$D,$B33,Ledger!$C:$C,"operating_cash_flow")</f>
        <v>26.64</v>
      </c>
      <c r="G33" s="8" t="n">
        <f aca="false">SUMIFS(Ledger!$G:$G,Ledger!$A:$A,$A33,Ledger!$D:$D,$B33,Ledger!$C:$C,"capex_cash")</f>
        <v>13.19</v>
      </c>
      <c r="H33" s="8" t="n">
        <f aca="false">SUMIFS(Ledger!$G:$G,Ledger!$A:$A,$A33,Ledger!$D:$D,$B33,Ledger!$C:$C,"finance_leases")</f>
        <v>0</v>
      </c>
      <c r="I33" s="9" t="n">
        <f aca="false">G33+H33</f>
        <v>13.19</v>
      </c>
      <c r="J33" s="9" t="n">
        <f aca="false">F33-I33</f>
        <v>13.45</v>
      </c>
      <c r="K33" s="10" t="n">
        <f aca="false">IF(F33&gt;0,I33/F33,"n/m")</f>
        <v>0.49512012012012</v>
      </c>
      <c r="L33" s="10" t="n">
        <f aca="false">IF(F33&gt;0,G33/F33,"n/m")</f>
        <v>0.49512012012012</v>
      </c>
      <c r="M33" s="9" t="n">
        <f aca="false">IF(COUNTIFS($A:$A,$A33,$E:$E,"&gt;="&amp;($E33-3),$E:$E,"&lt;="&amp;$E33)=4,SUMIFS($F:$F,$A:$A,$A33,$E:$E,"&gt;="&amp;($E33-3),$E:$E,"&lt;="&amp;$E33),"")</f>
        <v>105.06</v>
      </c>
      <c r="N33" s="9" t="n">
        <f aca="false">IF(COUNTIFS($A:$A,$A33,$E:$E,"&gt;="&amp;($E33-3),$E:$E,"&lt;="&amp;$E33)=4,SUMIFS($I:$I,$A:$A,$A33,$E:$E,"&gt;="&amp;($E33-3),$E:$E,"&lt;="&amp;$E33),"")</f>
        <v>44.27</v>
      </c>
      <c r="O33" s="10" t="n">
        <f aca="false">IF(AND(ISNUMBER(M33),M33&gt;0),N33/M33,"")</f>
        <v>0.421378260041881</v>
      </c>
      <c r="P33" s="6" t="str">
        <f aca="false">IF(J33&lt;0,"Yes","")</f>
        <v/>
      </c>
    </row>
    <row r="34" customFormat="false" ht="15" hidden="false" customHeight="false" outlineLevel="0" collapsed="false">
      <c r="A34" s="6" t="s">
        <v>27</v>
      </c>
      <c r="B34" s="6" t="s">
        <v>97</v>
      </c>
      <c r="C34" s="6" t="s">
        <v>93</v>
      </c>
      <c r="D34" s="6" t="s">
        <v>98</v>
      </c>
      <c r="E34" s="6" t="n">
        <f aca="false">(2000+VALUE(RIGHT(B34,2)))*4+VALUE(MID(B34,2,1))</f>
        <v>8099</v>
      </c>
      <c r="F34" s="8" t="n">
        <f aca="false">SUMIFS(Ledger!$G:$G,Ledger!$A:$A,$A34,Ledger!$D:$D,$B34,Ledger!$C:$C,"operating_cash_flow")</f>
        <v>30.7</v>
      </c>
      <c r="G34" s="8" t="n">
        <f aca="false">SUMIFS(Ledger!$G:$G,Ledger!$A:$A,$A34,Ledger!$D:$D,$B34,Ledger!$C:$C,"capex_cash")</f>
        <v>13.06</v>
      </c>
      <c r="H34" s="8" t="n">
        <f aca="false">SUMIFS(Ledger!$G:$G,Ledger!$A:$A,$A34,Ledger!$D:$D,$B34,Ledger!$C:$C,"finance_leases")</f>
        <v>0</v>
      </c>
      <c r="I34" s="9" t="n">
        <f aca="false">G34+H34</f>
        <v>13.06</v>
      </c>
      <c r="J34" s="9" t="n">
        <f aca="false">F34-I34</f>
        <v>17.64</v>
      </c>
      <c r="K34" s="10" t="n">
        <f aca="false">IF(F34&gt;0,I34/F34,"n/m")</f>
        <v>0.425407166123779</v>
      </c>
      <c r="L34" s="10" t="n">
        <f aca="false">IF(F34&gt;0,G34/F34,"n/m")</f>
        <v>0.425407166123779</v>
      </c>
      <c r="M34" s="9" t="n">
        <f aca="false">IF(COUNTIFS($A:$A,$A34,$E:$E,"&gt;="&amp;($E34-3),$E:$E,"&lt;="&amp;$E34)=4,SUMIFS($F:$F,$A:$A,$A34,$E:$E,"&gt;="&amp;($E34-3),$E:$E,"&lt;="&amp;$E34),"")</f>
        <v>105.1</v>
      </c>
      <c r="N34" s="9" t="n">
        <f aca="false">IF(COUNTIFS($A:$A,$A34,$E:$E,"&gt;="&amp;($E34-3),$E:$E,"&lt;="&amp;$E34)=4,SUMIFS($I:$I,$A:$A,$A34,$E:$E,"&gt;="&amp;($E34-3),$E:$E,"&lt;="&amp;$E34),"")</f>
        <v>49.28</v>
      </c>
      <c r="O34" s="10" t="n">
        <f aca="false">IF(AND(ISNUMBER(M34),M34&gt;0),N34/M34,"")</f>
        <v>0.468886774500476</v>
      </c>
      <c r="P34" s="6" t="str">
        <f aca="false">IF(J34&lt;0,"Yes","")</f>
        <v/>
      </c>
    </row>
    <row r="35" customFormat="false" ht="15" hidden="false" customHeight="false" outlineLevel="0" collapsed="false">
      <c r="A35" s="6" t="s">
        <v>27</v>
      </c>
      <c r="B35" s="6" t="s">
        <v>100</v>
      </c>
      <c r="C35" s="6" t="s">
        <v>96</v>
      </c>
      <c r="D35" s="6" t="s">
        <v>101</v>
      </c>
      <c r="E35" s="6" t="n">
        <f aca="false">(2000+VALUE(RIGHT(B35,2)))*4+VALUE(MID(B35,2,1))</f>
        <v>8100</v>
      </c>
      <c r="F35" s="8" t="n">
        <f aca="false">SUMIFS(Ledger!$G:$G,Ledger!$A:$A,$A35,Ledger!$D:$D,$B35,Ledger!$C:$C,"operating_cash_flow")</f>
        <v>39.11</v>
      </c>
      <c r="G35" s="8" t="n">
        <f aca="false">SUMIFS(Ledger!$G:$G,Ledger!$A:$A,$A35,Ledger!$D:$D,$B35,Ledger!$C:$C,"capex_cash")</f>
        <v>14.28</v>
      </c>
      <c r="H35" s="8" t="n">
        <f aca="false">SUMIFS(Ledger!$G:$G,Ledger!$A:$A,$A35,Ledger!$D:$D,$B35,Ledger!$C:$C,"finance_leases")</f>
        <v>0</v>
      </c>
      <c r="I35" s="9" t="n">
        <f aca="false">G35+H35</f>
        <v>14.28</v>
      </c>
      <c r="J35" s="9" t="n">
        <f aca="false">F35-I35</f>
        <v>24.83</v>
      </c>
      <c r="K35" s="10" t="n">
        <f aca="false">IF(F35&gt;0,I35/F35,"n/m")</f>
        <v>0.365124009204807</v>
      </c>
      <c r="L35" s="10" t="n">
        <f aca="false">IF(F35&gt;0,G35/F35,"n/m")</f>
        <v>0.365124009204807</v>
      </c>
      <c r="M35" s="9" t="n">
        <f aca="false">IF(COUNTIFS($A:$A,$A35,$E:$E,"&gt;="&amp;($E35-3),$E:$E,"&lt;="&amp;$E35)=4,SUMIFS($F:$F,$A:$A,$A35,$E:$E,"&gt;="&amp;($E35-3),$E:$E,"&lt;="&amp;$E35),"")</f>
        <v>125.3</v>
      </c>
      <c r="N35" s="9" t="n">
        <f aca="false">IF(COUNTIFS($A:$A,$A35,$E:$E,"&gt;="&amp;($E35-3),$E:$E,"&lt;="&amp;$E35)=4,SUMIFS($I:$I,$A:$A,$A35,$E:$E,"&gt;="&amp;($E35-3),$E:$E,"&lt;="&amp;$E35),"")</f>
        <v>52.54</v>
      </c>
      <c r="O35" s="10" t="n">
        <f aca="false">IF(AND(ISNUMBER(M35),M35&gt;0),N35/M35,"")</f>
        <v>0.419313647246608</v>
      </c>
      <c r="P35" s="6" t="str">
        <f aca="false">IF(J35&lt;0,"Yes","")</f>
        <v/>
      </c>
    </row>
    <row r="36" customFormat="false" ht="15" hidden="false" customHeight="false" outlineLevel="0" collapsed="false">
      <c r="A36" s="6" t="s">
        <v>27</v>
      </c>
      <c r="B36" s="6" t="s">
        <v>103</v>
      </c>
      <c r="C36" s="6" t="s">
        <v>99</v>
      </c>
      <c r="D36" s="6" t="s">
        <v>104</v>
      </c>
      <c r="E36" s="6" t="n">
        <f aca="false">(2000+VALUE(RIGHT(B36,2)))*4+VALUE(MID(B36,2,1))</f>
        <v>8101</v>
      </c>
      <c r="F36" s="8" t="n">
        <f aca="false">SUMIFS(Ledger!$G:$G,Ledger!$A:$A,$A36,Ledger!$D:$D,$B36,Ledger!$C:$C,"operating_cash_flow")</f>
        <v>36.15</v>
      </c>
      <c r="G36" s="8" t="n">
        <f aca="false">SUMIFS(Ledger!$G:$G,Ledger!$A:$A,$A36,Ledger!$D:$D,$B36,Ledger!$C:$C,"capex_cash")</f>
        <v>17.2</v>
      </c>
      <c r="H36" s="8" t="n">
        <f aca="false">SUMIFS(Ledger!$G:$G,Ledger!$A:$A,$A36,Ledger!$D:$D,$B36,Ledger!$C:$C,"finance_leases")</f>
        <v>0</v>
      </c>
      <c r="I36" s="9" t="n">
        <f aca="false">G36+H36</f>
        <v>17.2</v>
      </c>
      <c r="J36" s="9" t="n">
        <f aca="false">F36-I36</f>
        <v>18.95</v>
      </c>
      <c r="K36" s="10" t="n">
        <f aca="false">IF(F36&gt;0,I36/F36,"n/m")</f>
        <v>0.475795297372061</v>
      </c>
      <c r="L36" s="10" t="n">
        <f aca="false">IF(F36&gt;0,G36/F36,"n/m")</f>
        <v>0.475795297372061</v>
      </c>
      <c r="M36" s="9" t="n">
        <f aca="false">IF(COUNTIFS($A:$A,$A36,$E:$E,"&gt;="&amp;($E36-3),$E:$E,"&lt;="&amp;$E36)=4,SUMIFS($F:$F,$A:$A,$A36,$E:$E,"&gt;="&amp;($E36-3),$E:$E,"&lt;="&amp;$E36),"")</f>
        <v>132.6</v>
      </c>
      <c r="N36" s="9" t="n">
        <f aca="false">IF(COUNTIFS($A:$A,$A36,$E:$E,"&gt;="&amp;($E36-3),$E:$E,"&lt;="&amp;$E36)=4,SUMIFS($I:$I,$A:$A,$A36,$E:$E,"&gt;="&amp;($E36-3),$E:$E,"&lt;="&amp;$E36),"")</f>
        <v>57.73</v>
      </c>
      <c r="O36" s="10" t="n">
        <f aca="false">IF(AND(ISNUMBER(M36),M36&gt;0),N36/M36,"")</f>
        <v>0.435369532428356</v>
      </c>
      <c r="P36" s="6" t="str">
        <f aca="false">IF(J36&lt;0,"Yes","")</f>
        <v/>
      </c>
    </row>
    <row r="37" customFormat="false" ht="15" hidden="false" customHeight="false" outlineLevel="0" collapsed="false">
      <c r="A37" s="6" t="s">
        <v>27</v>
      </c>
      <c r="B37" s="6" t="s">
        <v>106</v>
      </c>
      <c r="C37" s="6" t="s">
        <v>102</v>
      </c>
      <c r="D37" s="6" t="s">
        <v>107</v>
      </c>
      <c r="E37" s="6" t="n">
        <f aca="false">(2000+VALUE(RIGHT(B37,2)))*4+VALUE(MID(B37,2,1))</f>
        <v>8102</v>
      </c>
      <c r="F37" s="8" t="n">
        <f aca="false">SUMIFS(Ledger!$G:$G,Ledger!$A:$A,$A37,Ledger!$D:$D,$B37,Ledger!$C:$C,"operating_cash_flow")</f>
        <v>27.75</v>
      </c>
      <c r="G37" s="8" t="n">
        <f aca="false">SUMIFS(Ledger!$G:$G,Ledger!$A:$A,$A37,Ledger!$D:$D,$B37,Ledger!$C:$C,"capex_cash")</f>
        <v>22.45</v>
      </c>
      <c r="H37" s="8" t="n">
        <f aca="false">SUMIFS(Ledger!$G:$G,Ledger!$A:$A,$A37,Ledger!$D:$D,$B37,Ledger!$C:$C,"finance_leases")</f>
        <v>0</v>
      </c>
      <c r="I37" s="9" t="n">
        <f aca="false">G37+H37</f>
        <v>22.45</v>
      </c>
      <c r="J37" s="9" t="n">
        <f aca="false">F37-I37</f>
        <v>5.3</v>
      </c>
      <c r="K37" s="10" t="n">
        <f aca="false">IF(F37&gt;0,I37/F37,"n/m")</f>
        <v>0.809009009009009</v>
      </c>
      <c r="L37" s="10" t="n">
        <f aca="false">IF(F37&gt;0,G37/F37,"n/m")</f>
        <v>0.809009009009009</v>
      </c>
      <c r="M37" s="9" t="n">
        <f aca="false">IF(COUNTIFS($A:$A,$A37,$E:$E,"&gt;="&amp;($E37-3),$E:$E,"&lt;="&amp;$E37)=4,SUMIFS($F:$F,$A:$A,$A37,$E:$E,"&gt;="&amp;($E37-3),$E:$E,"&lt;="&amp;$E37),"")</f>
        <v>133.71</v>
      </c>
      <c r="N37" s="9" t="n">
        <f aca="false">IF(COUNTIFS($A:$A,$A37,$E:$E,"&gt;="&amp;($E37-3),$E:$E,"&lt;="&amp;$E37)=4,SUMIFS($I:$I,$A:$A,$A37,$E:$E,"&gt;="&amp;($E37-3),$E:$E,"&lt;="&amp;$E37),"")</f>
        <v>66.99</v>
      </c>
      <c r="O37" s="10" t="n">
        <f aca="false">IF(AND(ISNUMBER(M37),M37&gt;0),N37/M37,"")</f>
        <v>0.50100964774512</v>
      </c>
      <c r="P37" s="6" t="str">
        <f aca="false">IF(J37&lt;0,"Yes","")</f>
        <v/>
      </c>
    </row>
    <row r="38" customFormat="false" ht="15" hidden="false" customHeight="false" outlineLevel="0" collapsed="false">
      <c r="A38" s="6" t="s">
        <v>27</v>
      </c>
      <c r="B38" s="6" t="s">
        <v>109</v>
      </c>
      <c r="C38" s="6" t="s">
        <v>105</v>
      </c>
      <c r="D38" s="6" t="s">
        <v>110</v>
      </c>
      <c r="E38" s="6" t="n">
        <f aca="false">(2000+VALUE(RIGHT(B38,2)))*4+VALUE(MID(B38,2,1))</f>
        <v>8103</v>
      </c>
      <c r="F38" s="8" t="n">
        <f aca="false">SUMIFS(Ledger!$G:$G,Ledger!$A:$A,$A38,Ledger!$D:$D,$B38,Ledger!$C:$C,"operating_cash_flow")</f>
        <v>48.41</v>
      </c>
      <c r="G38" s="8" t="n">
        <f aca="false">SUMIFS(Ledger!$G:$G,Ledger!$A:$A,$A38,Ledger!$D:$D,$B38,Ledger!$C:$C,"capex_cash")</f>
        <v>23.95</v>
      </c>
      <c r="H38" s="8" t="n">
        <f aca="false">SUMIFS(Ledger!$G:$G,Ledger!$A:$A,$A38,Ledger!$D:$D,$B38,Ledger!$C:$C,"finance_leases")</f>
        <v>0</v>
      </c>
      <c r="I38" s="9" t="n">
        <f aca="false">G38+H38</f>
        <v>23.95</v>
      </c>
      <c r="J38" s="9" t="n">
        <f aca="false">F38-I38</f>
        <v>24.46</v>
      </c>
      <c r="K38" s="10" t="n">
        <f aca="false">IF(F38&gt;0,I38/F38,"n/m")</f>
        <v>0.494732493286511</v>
      </c>
      <c r="L38" s="10" t="n">
        <f aca="false">IF(F38&gt;0,G38/F38,"n/m")</f>
        <v>0.494732493286511</v>
      </c>
      <c r="M38" s="9" t="n">
        <f aca="false">IF(COUNTIFS($A:$A,$A38,$E:$E,"&gt;="&amp;($E38-3),$E:$E,"&lt;="&amp;$E38)=4,SUMIFS($F:$F,$A:$A,$A38,$E:$E,"&gt;="&amp;($E38-3),$E:$E,"&lt;="&amp;$E38),"")</f>
        <v>151.42</v>
      </c>
      <c r="N38" s="9" t="n">
        <f aca="false">IF(COUNTIFS($A:$A,$A38,$E:$E,"&gt;="&amp;($E38-3),$E:$E,"&lt;="&amp;$E38)=4,SUMIFS($I:$I,$A:$A,$A38,$E:$E,"&gt;="&amp;($E38-3),$E:$E,"&lt;="&amp;$E38),"")</f>
        <v>77.88</v>
      </c>
      <c r="O38" s="10" t="n">
        <f aca="false">IF(AND(ISNUMBER(M38),M38&gt;0),N38/M38,"")</f>
        <v>0.514330999867917</v>
      </c>
      <c r="P38" s="6" t="str">
        <f aca="false">IF(J38&lt;0,"Yes","")</f>
        <v/>
      </c>
    </row>
    <row r="39" customFormat="false" ht="15" hidden="false" customHeight="false" outlineLevel="0" collapsed="false">
      <c r="A39" s="6" t="s">
        <v>27</v>
      </c>
      <c r="B39" s="6" t="s">
        <v>112</v>
      </c>
      <c r="C39" s="6" t="s">
        <v>108</v>
      </c>
      <c r="D39" s="6" t="s">
        <v>113</v>
      </c>
      <c r="E39" s="6" t="n">
        <f aca="false">(2000+VALUE(RIGHT(B39,2)))*4+VALUE(MID(B39,2,1))</f>
        <v>8104</v>
      </c>
      <c r="F39" s="8" t="n">
        <f aca="false">SUMIFS(Ledger!$G:$G,Ledger!$A:$A,$A39,Ledger!$D:$D,$B39,Ledger!$C:$C,"operating_cash_flow")</f>
        <v>52.4</v>
      </c>
      <c r="G39" s="8" t="n">
        <f aca="false">SUMIFS(Ledger!$G:$G,Ledger!$A:$A,$A39,Ledger!$D:$D,$B39,Ledger!$C:$C,"capex_cash")</f>
        <v>27.85</v>
      </c>
      <c r="H39" s="8" t="n">
        <f aca="false">SUMIFS(Ledger!$G:$G,Ledger!$A:$A,$A39,Ledger!$D:$D,$B39,Ledger!$C:$C,"finance_leases")</f>
        <v>0</v>
      </c>
      <c r="I39" s="9" t="n">
        <f aca="false">G39+H39</f>
        <v>27.85</v>
      </c>
      <c r="J39" s="9" t="n">
        <f aca="false">F39-I39</f>
        <v>24.55</v>
      </c>
      <c r="K39" s="10" t="n">
        <f aca="false">IF(F39&gt;0,I39/F39,"n/m")</f>
        <v>0.531488549618321</v>
      </c>
      <c r="L39" s="10" t="n">
        <f aca="false">IF(F39&gt;0,G39/F39,"n/m")</f>
        <v>0.531488549618321</v>
      </c>
      <c r="M39" s="9" t="n">
        <f aca="false">IF(COUNTIFS($A:$A,$A39,$E:$E,"&gt;="&amp;($E39-3),$E:$E,"&lt;="&amp;$E39)=4,SUMIFS($F:$F,$A:$A,$A39,$E:$E,"&gt;="&amp;($E39-3),$E:$E,"&lt;="&amp;$E39),"")</f>
        <v>164.71</v>
      </c>
      <c r="N39" s="9" t="n">
        <f aca="false">IF(COUNTIFS($A:$A,$A39,$E:$E,"&gt;="&amp;($E39-3),$E:$E,"&lt;="&amp;$E39)=4,SUMIFS($I:$I,$A:$A,$A39,$E:$E,"&gt;="&amp;($E39-3),$E:$E,"&lt;="&amp;$E39),"")</f>
        <v>91.45</v>
      </c>
      <c r="O39" s="10" t="n">
        <f aca="false">IF(AND(ISNUMBER(M39),M39&gt;0),N39/M39,"")</f>
        <v>0.555218262400583</v>
      </c>
      <c r="P39" s="6" t="str">
        <f aca="false">IF(J39&lt;0,"Yes","")</f>
        <v/>
      </c>
    </row>
    <row r="40" customFormat="false" ht="15" hidden="false" customHeight="false" outlineLevel="0" collapsed="false">
      <c r="A40" s="6" t="s">
        <v>27</v>
      </c>
      <c r="B40" s="6" t="s">
        <v>115</v>
      </c>
      <c r="C40" s="6" t="s">
        <v>111</v>
      </c>
      <c r="D40" s="6" t="s">
        <v>116</v>
      </c>
      <c r="E40" s="6" t="n">
        <f aca="false">(2000+VALUE(RIGHT(B40,2)))*4+VALUE(MID(B40,2,1))</f>
        <v>8105</v>
      </c>
      <c r="F40" s="8" t="n">
        <f aca="false">SUMIFS(Ledger!$G:$G,Ledger!$A:$A,$A40,Ledger!$D:$D,$B40,Ledger!$C:$C,"operating_cash_flow")</f>
        <v>45.79</v>
      </c>
      <c r="G40" s="8" t="n">
        <f aca="false">SUMIFS(Ledger!$G:$G,Ledger!$A:$A,$A40,Ledger!$D:$D,$B40,Ledger!$C:$C,"capex_cash")</f>
        <v>35.67</v>
      </c>
      <c r="H40" s="8" t="n">
        <f aca="false">SUMIFS(Ledger!$G:$G,Ledger!$A:$A,$A40,Ledger!$D:$D,$B40,Ledger!$C:$C,"finance_leases")</f>
        <v>0</v>
      </c>
      <c r="I40" s="9" t="n">
        <f aca="false">G40+H40</f>
        <v>35.67</v>
      </c>
      <c r="J40" s="9" t="n">
        <f aca="false">F40-I40</f>
        <v>10.12</v>
      </c>
      <c r="K40" s="10" t="n">
        <f aca="false">IF(F40&gt;0,I40/F40,"n/m")</f>
        <v>0.77899104607993</v>
      </c>
      <c r="L40" s="10" t="n">
        <f aca="false">IF(F40&gt;0,G40/F40,"n/m")</f>
        <v>0.77899104607993</v>
      </c>
      <c r="M40" s="9" t="n">
        <f aca="false">IF(COUNTIFS($A:$A,$A40,$E:$E,"&gt;="&amp;($E40-3),$E:$E,"&lt;="&amp;$E40)=4,SUMIFS($F:$F,$A:$A,$A40,$E:$E,"&gt;="&amp;($E40-3),$E:$E,"&lt;="&amp;$E40),"")</f>
        <v>174.35</v>
      </c>
      <c r="N40" s="9" t="n">
        <f aca="false">IF(COUNTIFS($A:$A,$A40,$E:$E,"&gt;="&amp;($E40-3),$E:$E,"&lt;="&amp;$E40)=4,SUMIFS($I:$I,$A:$A,$A40,$E:$E,"&gt;="&amp;($E40-3),$E:$E,"&lt;="&amp;$E40),"")</f>
        <v>109.92</v>
      </c>
      <c r="O40" s="10" t="n">
        <f aca="false">IF(AND(ISNUMBER(M40),M40&gt;0),N40/M40,"")</f>
        <v>0.630455979351879</v>
      </c>
      <c r="P40" s="6" t="str">
        <f aca="false">IF(J40&lt;0,"Yes","")</f>
        <v/>
      </c>
    </row>
    <row r="41" customFormat="false" ht="15" hidden="false" customHeight="false" outlineLevel="0" collapsed="false">
      <c r="A41" s="6" t="s">
        <v>27</v>
      </c>
      <c r="B41" s="6" t="s">
        <v>118</v>
      </c>
      <c r="C41" s="6" t="s">
        <v>114</v>
      </c>
      <c r="D41" s="6" t="s">
        <v>119</v>
      </c>
      <c r="E41" s="6" t="n">
        <f aca="false">(2000+VALUE(RIGHT(B41,2)))*4+VALUE(MID(B41,2,1))</f>
        <v>8106</v>
      </c>
      <c r="F41" s="8" t="n">
        <f aca="false">SUMIFS(Ledger!$G:$G,Ledger!$A:$A,$A41,Ledger!$D:$D,$B41,Ledger!$C:$C,"operating_cash_flow")</f>
        <v>39.07</v>
      </c>
      <c r="G41" s="8" t="n">
        <f aca="false">SUMIFS(Ledger!$G:$G,Ledger!$A:$A,$A41,Ledger!$D:$D,$B41,Ledger!$C:$C,"capex_cash")</f>
        <v>44.92</v>
      </c>
      <c r="H41" s="8" t="n">
        <f aca="false">SUMIFS(Ledger!$G:$G,Ledger!$A:$A,$A41,Ledger!$D:$D,$B41,Ledger!$C:$C,"finance_leases")</f>
        <v>0</v>
      </c>
      <c r="I41" s="9" t="n">
        <f aca="false">G41+H41</f>
        <v>44.92</v>
      </c>
      <c r="J41" s="9" t="n">
        <f aca="false">F41-I41</f>
        <v>-5.85</v>
      </c>
      <c r="K41" s="10" t="n">
        <f aca="false">IF(F41&gt;0,I41/F41,"n/m")</f>
        <v>1.14973125159969</v>
      </c>
      <c r="L41" s="10" t="n">
        <f aca="false">IF(F41&gt;0,G41/F41,"n/m")</f>
        <v>1.14973125159969</v>
      </c>
      <c r="M41" s="9" t="n">
        <f aca="false">IF(COUNTIFS($A:$A,$A41,$E:$E,"&gt;="&amp;($E41-3),$E:$E,"&lt;="&amp;$E41)=4,SUMIFS($F:$F,$A:$A,$A41,$E:$E,"&gt;="&amp;($E41-3),$E:$E,"&lt;="&amp;$E41),"")</f>
        <v>185.67</v>
      </c>
      <c r="N41" s="9" t="n">
        <f aca="false">IF(COUNTIFS($A:$A,$A41,$E:$E,"&gt;="&amp;($E41-3),$E:$E,"&lt;="&amp;$E41)=4,SUMIFS($I:$I,$A:$A,$A41,$E:$E,"&gt;="&amp;($E41-3),$E:$E,"&lt;="&amp;$E41),"")</f>
        <v>132.39</v>
      </c>
      <c r="O41" s="10" t="n">
        <f aca="false">IF(AND(ISNUMBER(M41),M41&gt;0),N41/M41,"")</f>
        <v>0.713039263208919</v>
      </c>
      <c r="P41" s="6" t="str">
        <f aca="false">IF(J41&lt;0,"Yes","")</f>
        <v>Yes</v>
      </c>
    </row>
    <row r="42" customFormat="false" ht="15" hidden="false" customHeight="false" outlineLevel="0" collapsed="false">
      <c r="A42" s="6" t="s">
        <v>32</v>
      </c>
      <c r="B42" s="6" t="s">
        <v>57</v>
      </c>
      <c r="C42" s="6" t="s">
        <v>131</v>
      </c>
      <c r="D42" s="6" t="s">
        <v>58</v>
      </c>
      <c r="E42" s="6" t="n">
        <f aca="false">(2000+VALUE(RIGHT(B42,2)))*4+VALUE(MID(B42,2,1))</f>
        <v>8087</v>
      </c>
      <c r="F42" s="8" t="n">
        <f aca="false">SUMIFS(Ledger!$G:$G,Ledger!$A:$A,$A42,Ledger!$D:$D,$B42,Ledger!$C:$C,"operating_cash_flow")</f>
        <v>7.31</v>
      </c>
      <c r="G42" s="8" t="n">
        <f aca="false">SUMIFS(Ledger!$G:$G,Ledger!$A:$A,$A42,Ledger!$D:$D,$B42,Ledger!$C:$C,"capex_cash")</f>
        <v>15.75</v>
      </c>
      <c r="H42" s="8" t="n">
        <f aca="false">SUMIFS(Ledger!$G:$G,Ledger!$A:$A,$A42,Ledger!$D:$D,$B42,Ledger!$C:$C,"finance_leases")</f>
        <v>0</v>
      </c>
      <c r="I42" s="9" t="n">
        <f aca="false">G42+H42</f>
        <v>15.75</v>
      </c>
      <c r="J42" s="9" t="n">
        <f aca="false">F42-I42</f>
        <v>-8.44</v>
      </c>
      <c r="K42" s="10" t="n">
        <f aca="false">IF(F42&gt;0,I42/F42,"n/m")</f>
        <v>2.15458276333789</v>
      </c>
      <c r="L42" s="10" t="n">
        <f aca="false">IF(F42&gt;0,G42/F42,"n/m")</f>
        <v>2.15458276333789</v>
      </c>
      <c r="M42" s="9" t="str">
        <f aca="false">IF(COUNTIFS($A:$A,$A42,$E:$E,"&gt;="&amp;($E42-3),$E:$E,"&lt;="&amp;$E42)=4,SUMIFS($F:$F,$A:$A,$A42,$E:$E,"&gt;="&amp;($E42-3),$E:$E,"&lt;="&amp;$E42),"")</f>
        <v/>
      </c>
      <c r="N42" s="9" t="str">
        <f aca="false">IF(COUNTIFS($A:$A,$A42,$E:$E,"&gt;="&amp;($E42-3),$E:$E,"&lt;="&amp;$E42)=4,SUMIFS($I:$I,$A:$A,$A42,$E:$E,"&gt;="&amp;($E42-3),$E:$E,"&lt;="&amp;$E42),"")</f>
        <v/>
      </c>
      <c r="O42" s="10" t="str">
        <f aca="false">IF(AND(ISNUMBER(M42),M42&gt;0),N42/M42,"")</f>
        <v/>
      </c>
      <c r="P42" s="6" t="str">
        <f aca="false">IF(J42&lt;0,"Yes","")</f>
        <v>Yes</v>
      </c>
    </row>
    <row r="43" customFormat="false" ht="15" hidden="false" customHeight="false" outlineLevel="0" collapsed="false">
      <c r="A43" s="6" t="s">
        <v>32</v>
      </c>
      <c r="B43" s="6" t="s">
        <v>64</v>
      </c>
      <c r="C43" s="6" t="s">
        <v>132</v>
      </c>
      <c r="D43" s="6" t="s">
        <v>65</v>
      </c>
      <c r="E43" s="6" t="n">
        <f aca="false">(2000+VALUE(RIGHT(B43,2)))*4+VALUE(MID(B43,2,1))</f>
        <v>8088</v>
      </c>
      <c r="F43" s="8" t="n">
        <f aca="false">SUMIFS(Ledger!$G:$G,Ledger!$A:$A,$A43,Ledger!$D:$D,$B43,Ledger!$C:$C,"operating_cash_flow")</f>
        <v>22.09</v>
      </c>
      <c r="G43" s="8" t="n">
        <f aca="false">SUMIFS(Ledger!$G:$G,Ledger!$A:$A,$A43,Ledger!$D:$D,$B43,Ledger!$C:$C,"capex_cash")</f>
        <v>18.93</v>
      </c>
      <c r="H43" s="8" t="n">
        <f aca="false">SUMIFS(Ledger!$G:$G,Ledger!$A:$A,$A43,Ledger!$D:$D,$B43,Ledger!$C:$C,"finance_leases")</f>
        <v>0</v>
      </c>
      <c r="I43" s="9" t="n">
        <f aca="false">G43+H43</f>
        <v>18.93</v>
      </c>
      <c r="J43" s="9" t="n">
        <f aca="false">F43-I43</f>
        <v>3.16</v>
      </c>
      <c r="K43" s="10" t="n">
        <f aca="false">IF(F43&gt;0,I43/F43,"n/m")</f>
        <v>0.856948845631507</v>
      </c>
      <c r="L43" s="10" t="n">
        <f aca="false">IF(F43&gt;0,G43/F43,"n/m")</f>
        <v>0.856948845631507</v>
      </c>
      <c r="M43" s="9" t="str">
        <f aca="false">IF(COUNTIFS($A:$A,$A43,$E:$E,"&gt;="&amp;($E43-3),$E:$E,"&lt;="&amp;$E43)=4,SUMIFS($F:$F,$A:$A,$A43,$E:$E,"&gt;="&amp;($E43-3),$E:$E,"&lt;="&amp;$E43),"")</f>
        <v/>
      </c>
      <c r="N43" s="9" t="str">
        <f aca="false">IF(COUNTIFS($A:$A,$A43,$E:$E,"&gt;="&amp;($E43-3),$E:$E,"&lt;="&amp;$E43)=4,SUMIFS($I:$I,$A:$A,$A43,$E:$E,"&gt;="&amp;($E43-3),$E:$E,"&lt;="&amp;$E43),"")</f>
        <v/>
      </c>
      <c r="O43" s="10" t="str">
        <f aca="false">IF(AND(ISNUMBER(M43),M43&gt;0),N43/M43,"")</f>
        <v/>
      </c>
      <c r="P43" s="6" t="str">
        <f aca="false">IF(J43&lt;0,"Yes","")</f>
        <v/>
      </c>
    </row>
    <row r="44" customFormat="false" ht="15" hidden="false" customHeight="false" outlineLevel="0" collapsed="false">
      <c r="A44" s="6" t="s">
        <v>32</v>
      </c>
      <c r="B44" s="6" t="s">
        <v>67</v>
      </c>
      <c r="C44" s="6" t="s">
        <v>59</v>
      </c>
      <c r="D44" s="6" t="s">
        <v>68</v>
      </c>
      <c r="E44" s="6" t="n">
        <f aca="false">(2000+VALUE(RIGHT(B44,2)))*4+VALUE(MID(B44,2,1))</f>
        <v>8089</v>
      </c>
      <c r="F44" s="8" t="n">
        <f aca="false">SUMIFS(Ledger!$G:$G,Ledger!$A:$A,$A44,Ledger!$D:$D,$B44,Ledger!$C:$C,"operating_cash_flow")</f>
        <v>-2.79</v>
      </c>
      <c r="G44" s="8" t="n">
        <f aca="false">SUMIFS(Ledger!$G:$G,Ledger!$A:$A,$A44,Ledger!$D:$D,$B44,Ledger!$C:$C,"capex_cash")</f>
        <v>14.95</v>
      </c>
      <c r="H44" s="8" t="n">
        <f aca="false">SUMIFS(Ledger!$G:$G,Ledger!$A:$A,$A44,Ledger!$D:$D,$B44,Ledger!$C:$C,"finance_leases")</f>
        <v>0</v>
      </c>
      <c r="I44" s="9" t="n">
        <f aca="false">G44+H44</f>
        <v>14.95</v>
      </c>
      <c r="J44" s="9" t="n">
        <f aca="false">F44-I44</f>
        <v>-17.74</v>
      </c>
      <c r="K44" s="10" t="str">
        <f aca="false">IF(F44&gt;0,I44/F44,"n/m")</f>
        <v>n/m</v>
      </c>
      <c r="L44" s="10" t="str">
        <f aca="false">IF(F44&gt;0,G44/F44,"n/m")</f>
        <v>n/m</v>
      </c>
      <c r="M44" s="9" t="str">
        <f aca="false">IF(COUNTIFS($A:$A,$A44,$E:$E,"&gt;="&amp;($E44-3),$E:$E,"&lt;="&amp;$E44)=4,SUMIFS($F:$F,$A:$A,$A44,$E:$E,"&gt;="&amp;($E44-3),$E:$E,"&lt;="&amp;$E44),"")</f>
        <v/>
      </c>
      <c r="N44" s="9" t="str">
        <f aca="false">IF(COUNTIFS($A:$A,$A44,$E:$E,"&gt;="&amp;($E44-3),$E:$E,"&lt;="&amp;$E44)=4,SUMIFS($I:$I,$A:$A,$A44,$E:$E,"&gt;="&amp;($E44-3),$E:$E,"&lt;="&amp;$E44),"")</f>
        <v/>
      </c>
      <c r="O44" s="10" t="str">
        <f aca="false">IF(AND(ISNUMBER(M44),M44&gt;0),N44/M44,"")</f>
        <v/>
      </c>
      <c r="P44" s="6" t="str">
        <f aca="false">IF(J44&lt;0,"Yes","")</f>
        <v>Yes</v>
      </c>
    </row>
    <row r="45" customFormat="false" ht="15" hidden="false" customHeight="false" outlineLevel="0" collapsed="false">
      <c r="A45" s="6" t="s">
        <v>32</v>
      </c>
      <c r="B45" s="6" t="s">
        <v>70</v>
      </c>
      <c r="C45" s="6" t="s">
        <v>66</v>
      </c>
      <c r="D45" s="6" t="s">
        <v>71</v>
      </c>
      <c r="E45" s="6" t="n">
        <f aca="false">(2000+VALUE(RIGHT(B45,2)))*4+VALUE(MID(B45,2,1))</f>
        <v>8090</v>
      </c>
      <c r="F45" s="8" t="n">
        <f aca="false">SUMIFS(Ledger!$G:$G,Ledger!$A:$A,$A45,Ledger!$D:$D,$B45,Ledger!$C:$C,"operating_cash_flow")</f>
        <v>8.96</v>
      </c>
      <c r="G45" s="8" t="n">
        <f aca="false">SUMIFS(Ledger!$G:$G,Ledger!$A:$A,$A45,Ledger!$D:$D,$B45,Ledger!$C:$C,"capex_cash")</f>
        <v>15.72</v>
      </c>
      <c r="H45" s="8" t="n">
        <f aca="false">SUMIFS(Ledger!$G:$G,Ledger!$A:$A,$A45,Ledger!$D:$D,$B45,Ledger!$C:$C,"finance_leases")</f>
        <v>0</v>
      </c>
      <c r="I45" s="9" t="n">
        <f aca="false">G45+H45</f>
        <v>15.72</v>
      </c>
      <c r="J45" s="9" t="n">
        <f aca="false">F45-I45</f>
        <v>-6.76</v>
      </c>
      <c r="K45" s="10" t="n">
        <f aca="false">IF(F45&gt;0,I45/F45,"n/m")</f>
        <v>1.75446428571429</v>
      </c>
      <c r="L45" s="10" t="n">
        <f aca="false">IF(F45&gt;0,G45/F45,"n/m")</f>
        <v>1.75446428571429</v>
      </c>
      <c r="M45" s="9" t="n">
        <f aca="false">IF(COUNTIFS($A:$A,$A45,$E:$E,"&gt;="&amp;($E45-3),$E:$E,"&lt;="&amp;$E45)=4,SUMIFS($F:$F,$A:$A,$A45,$E:$E,"&gt;="&amp;($E45-3),$E:$E,"&lt;="&amp;$E45),"")</f>
        <v>35.57</v>
      </c>
      <c r="N45" s="9" t="n">
        <f aca="false">IF(COUNTIFS($A:$A,$A45,$E:$E,"&gt;="&amp;($E45-3),$E:$E,"&lt;="&amp;$E45)=4,SUMIFS($I:$I,$A:$A,$A45,$E:$E,"&gt;="&amp;($E45-3),$E:$E,"&lt;="&amp;$E45),"")</f>
        <v>65.35</v>
      </c>
      <c r="O45" s="10" t="n">
        <f aca="false">IF(AND(ISNUMBER(M45),M45&gt;0),N45/M45,"")</f>
        <v>1.83722237840877</v>
      </c>
      <c r="P45" s="6" t="str">
        <f aca="false">IF(J45&lt;0,"Yes","")</f>
        <v>Yes</v>
      </c>
    </row>
    <row r="46" customFormat="false" ht="15" hidden="false" customHeight="false" outlineLevel="0" collapsed="false">
      <c r="A46" s="6" t="s">
        <v>32</v>
      </c>
      <c r="B46" s="6" t="s">
        <v>73</v>
      </c>
      <c r="C46" s="6" t="s">
        <v>69</v>
      </c>
      <c r="D46" s="6" t="s">
        <v>74</v>
      </c>
      <c r="E46" s="6" t="n">
        <f aca="false">(2000+VALUE(RIGHT(B46,2)))*4+VALUE(MID(B46,2,1))</f>
        <v>8091</v>
      </c>
      <c r="F46" s="8" t="n">
        <f aca="false">SUMIFS(Ledger!$G:$G,Ledger!$A:$A,$A46,Ledger!$D:$D,$B46,Ledger!$C:$C,"operating_cash_flow")</f>
        <v>11.4</v>
      </c>
      <c r="G46" s="8" t="n">
        <f aca="false">SUMIFS(Ledger!$G:$G,Ledger!$A:$A,$A46,Ledger!$D:$D,$B46,Ledger!$C:$C,"capex_cash")</f>
        <v>16.38</v>
      </c>
      <c r="H46" s="8" t="n">
        <f aca="false">SUMIFS(Ledger!$G:$G,Ledger!$A:$A,$A46,Ledger!$D:$D,$B46,Ledger!$C:$C,"finance_leases")</f>
        <v>0</v>
      </c>
      <c r="I46" s="9" t="n">
        <f aca="false">G46+H46</f>
        <v>16.38</v>
      </c>
      <c r="J46" s="9" t="n">
        <f aca="false">F46-I46</f>
        <v>-4.98</v>
      </c>
      <c r="K46" s="10" t="n">
        <f aca="false">IF(F46&gt;0,I46/F46,"n/m")</f>
        <v>1.43684210526316</v>
      </c>
      <c r="L46" s="10" t="n">
        <f aca="false">IF(F46&gt;0,G46/F46,"n/m")</f>
        <v>1.43684210526316</v>
      </c>
      <c r="M46" s="9" t="n">
        <f aca="false">IF(COUNTIFS($A:$A,$A46,$E:$E,"&gt;="&amp;($E46-3),$E:$E,"&lt;="&amp;$E46)=4,SUMIFS($F:$F,$A:$A,$A46,$E:$E,"&gt;="&amp;($E46-3),$E:$E,"&lt;="&amp;$E46),"")</f>
        <v>39.66</v>
      </c>
      <c r="N46" s="9" t="n">
        <f aca="false">IF(COUNTIFS($A:$A,$A46,$E:$E,"&gt;="&amp;($E46-3),$E:$E,"&lt;="&amp;$E46)=4,SUMIFS($I:$I,$A:$A,$A46,$E:$E,"&gt;="&amp;($E46-3),$E:$E,"&lt;="&amp;$E46),"")</f>
        <v>65.98</v>
      </c>
      <c r="O46" s="10" t="n">
        <f aca="false">IF(AND(ISNUMBER(M46),M46&gt;0),N46/M46,"")</f>
        <v>1.6636409480585</v>
      </c>
      <c r="P46" s="6" t="str">
        <f aca="false">IF(J46&lt;0,"Yes","")</f>
        <v>Yes</v>
      </c>
    </row>
    <row r="47" customFormat="false" ht="15" hidden="false" customHeight="false" outlineLevel="0" collapsed="false">
      <c r="A47" s="6" t="s">
        <v>32</v>
      </c>
      <c r="B47" s="6" t="s">
        <v>76</v>
      </c>
      <c r="C47" s="6" t="s">
        <v>72</v>
      </c>
      <c r="D47" s="6" t="s">
        <v>77</v>
      </c>
      <c r="E47" s="6" t="n">
        <f aca="false">(2000+VALUE(RIGHT(B47,2)))*4+VALUE(MID(B47,2,1))</f>
        <v>8092</v>
      </c>
      <c r="F47" s="8" t="n">
        <f aca="false">SUMIFS(Ledger!$G:$G,Ledger!$A:$A,$A47,Ledger!$D:$D,$B47,Ledger!$C:$C,"operating_cash_flow")</f>
        <v>29.17</v>
      </c>
      <c r="G47" s="8" t="n">
        <f aca="false">SUMIFS(Ledger!$G:$G,Ledger!$A:$A,$A47,Ledger!$D:$D,$B47,Ledger!$C:$C,"capex_cash")</f>
        <v>16.59</v>
      </c>
      <c r="H47" s="8" t="n">
        <f aca="false">SUMIFS(Ledger!$G:$G,Ledger!$A:$A,$A47,Ledger!$D:$D,$B47,Ledger!$C:$C,"finance_leases")</f>
        <v>0</v>
      </c>
      <c r="I47" s="9" t="n">
        <f aca="false">G47+H47</f>
        <v>16.59</v>
      </c>
      <c r="J47" s="9" t="n">
        <f aca="false">F47-I47</f>
        <v>12.58</v>
      </c>
      <c r="K47" s="10" t="n">
        <f aca="false">IF(F47&gt;0,I47/F47,"n/m")</f>
        <v>0.56873500171409</v>
      </c>
      <c r="L47" s="10" t="n">
        <f aca="false">IF(F47&gt;0,G47/F47,"n/m")</f>
        <v>0.56873500171409</v>
      </c>
      <c r="M47" s="9" t="n">
        <f aca="false">IF(COUNTIFS($A:$A,$A47,$E:$E,"&gt;="&amp;($E47-3),$E:$E,"&lt;="&amp;$E47)=4,SUMIFS($F:$F,$A:$A,$A47,$E:$E,"&gt;="&amp;($E47-3),$E:$E,"&lt;="&amp;$E47),"")</f>
        <v>46.74</v>
      </c>
      <c r="N47" s="9" t="n">
        <f aca="false">IF(COUNTIFS($A:$A,$A47,$E:$E,"&gt;="&amp;($E47-3),$E:$E,"&lt;="&amp;$E47)=4,SUMIFS($I:$I,$A:$A,$A47,$E:$E,"&gt;="&amp;($E47-3),$E:$E,"&lt;="&amp;$E47),"")</f>
        <v>63.64</v>
      </c>
      <c r="O47" s="10" t="n">
        <f aca="false">IF(AND(ISNUMBER(M47),M47&gt;0),N47/M47,"")</f>
        <v>1.36157466837826</v>
      </c>
      <c r="P47" s="6" t="str">
        <f aca="false">IF(J47&lt;0,"Yes","")</f>
        <v/>
      </c>
    </row>
    <row r="48" customFormat="false" ht="15" hidden="false" customHeight="false" outlineLevel="0" collapsed="false">
      <c r="A48" s="6" t="s">
        <v>32</v>
      </c>
      <c r="B48" s="6" t="s">
        <v>79</v>
      </c>
      <c r="C48" s="6" t="s">
        <v>75</v>
      </c>
      <c r="D48" s="6" t="s">
        <v>80</v>
      </c>
      <c r="E48" s="6" t="n">
        <f aca="false">(2000+VALUE(RIGHT(B48,2)))*4+VALUE(MID(B48,2,1))</f>
        <v>8093</v>
      </c>
      <c r="F48" s="8" t="n">
        <f aca="false">SUMIFS(Ledger!$G:$G,Ledger!$A:$A,$A48,Ledger!$D:$D,$B48,Ledger!$C:$C,"operating_cash_flow")</f>
        <v>4.79</v>
      </c>
      <c r="G48" s="8" t="n">
        <f aca="false">SUMIFS(Ledger!$G:$G,Ledger!$A:$A,$A48,Ledger!$D:$D,$B48,Ledger!$C:$C,"capex_cash")</f>
        <v>14.21</v>
      </c>
      <c r="H48" s="8" t="n">
        <f aca="false">SUMIFS(Ledger!$G:$G,Ledger!$A:$A,$A48,Ledger!$D:$D,$B48,Ledger!$C:$C,"finance_leases")</f>
        <v>0</v>
      </c>
      <c r="I48" s="9" t="n">
        <f aca="false">G48+H48</f>
        <v>14.21</v>
      </c>
      <c r="J48" s="9" t="n">
        <f aca="false">F48-I48</f>
        <v>-9.42</v>
      </c>
      <c r="K48" s="10" t="n">
        <f aca="false">IF(F48&gt;0,I48/F48,"n/m")</f>
        <v>2.96659707724426</v>
      </c>
      <c r="L48" s="10" t="n">
        <f aca="false">IF(F48&gt;0,G48/F48,"n/m")</f>
        <v>2.96659707724426</v>
      </c>
      <c r="M48" s="9" t="n">
        <f aca="false">IF(COUNTIFS($A:$A,$A48,$E:$E,"&gt;="&amp;($E48-3),$E:$E,"&lt;="&amp;$E48)=4,SUMIFS($F:$F,$A:$A,$A48,$E:$E,"&gt;="&amp;($E48-3),$E:$E,"&lt;="&amp;$E48),"")</f>
        <v>54.32</v>
      </c>
      <c r="N48" s="9" t="n">
        <f aca="false">IF(COUNTIFS($A:$A,$A48,$E:$E,"&gt;="&amp;($E48-3),$E:$E,"&lt;="&amp;$E48)=4,SUMIFS($I:$I,$A:$A,$A48,$E:$E,"&gt;="&amp;($E48-3),$E:$E,"&lt;="&amp;$E48),"")</f>
        <v>62.9</v>
      </c>
      <c r="O48" s="10" t="n">
        <f aca="false">IF(AND(ISNUMBER(M48),M48&gt;0),N48/M48,"")</f>
        <v>1.1579528718704</v>
      </c>
      <c r="P48" s="6" t="str">
        <f aca="false">IF(J48&lt;0,"Yes","")</f>
        <v>Yes</v>
      </c>
    </row>
    <row r="49" customFormat="false" ht="15" hidden="false" customHeight="false" outlineLevel="0" collapsed="false">
      <c r="A49" s="6" t="s">
        <v>32</v>
      </c>
      <c r="B49" s="6" t="s">
        <v>82</v>
      </c>
      <c r="C49" s="6" t="s">
        <v>78</v>
      </c>
      <c r="D49" s="6" t="s">
        <v>83</v>
      </c>
      <c r="E49" s="6" t="n">
        <f aca="false">(2000+VALUE(RIGHT(B49,2)))*4+VALUE(MID(B49,2,1))</f>
        <v>8094</v>
      </c>
      <c r="F49" s="8" t="n">
        <f aca="false">SUMIFS(Ledger!$G:$G,Ledger!$A:$A,$A49,Ledger!$D:$D,$B49,Ledger!$C:$C,"operating_cash_flow")</f>
        <v>16.48</v>
      </c>
      <c r="G49" s="8" t="n">
        <f aca="false">SUMIFS(Ledger!$G:$G,Ledger!$A:$A,$A49,Ledger!$D:$D,$B49,Ledger!$C:$C,"capex_cash")</f>
        <v>11.46</v>
      </c>
      <c r="H49" s="8" t="n">
        <f aca="false">SUMIFS(Ledger!$G:$G,Ledger!$A:$A,$A49,Ledger!$D:$D,$B49,Ledger!$C:$C,"finance_leases")</f>
        <v>0</v>
      </c>
      <c r="I49" s="9" t="n">
        <f aca="false">G49+H49</f>
        <v>11.46</v>
      </c>
      <c r="J49" s="9" t="n">
        <f aca="false">F49-I49</f>
        <v>5.02</v>
      </c>
      <c r="K49" s="10" t="n">
        <f aca="false">IF(F49&gt;0,I49/F49,"n/m")</f>
        <v>0.695388349514563</v>
      </c>
      <c r="L49" s="10" t="n">
        <f aca="false">IF(F49&gt;0,G49/F49,"n/m")</f>
        <v>0.695388349514563</v>
      </c>
      <c r="M49" s="9" t="n">
        <f aca="false">IF(COUNTIFS($A:$A,$A49,$E:$E,"&gt;="&amp;($E49-3),$E:$E,"&lt;="&amp;$E49)=4,SUMIFS($F:$F,$A:$A,$A49,$E:$E,"&gt;="&amp;($E49-3),$E:$E,"&lt;="&amp;$E49),"")</f>
        <v>61.84</v>
      </c>
      <c r="N49" s="9" t="n">
        <f aca="false">IF(COUNTIFS($A:$A,$A49,$E:$E,"&gt;="&amp;($E49-3),$E:$E,"&lt;="&amp;$E49)=4,SUMIFS($I:$I,$A:$A,$A49,$E:$E,"&gt;="&amp;($E49-3),$E:$E,"&lt;="&amp;$E49),"")</f>
        <v>58.64</v>
      </c>
      <c r="O49" s="10" t="n">
        <f aca="false">IF(AND(ISNUMBER(M49),M49&gt;0),N49/M49,"")</f>
        <v>0.948253557567917</v>
      </c>
      <c r="P49" s="6" t="str">
        <f aca="false">IF(J49&lt;0,"Yes","")</f>
        <v/>
      </c>
    </row>
    <row r="50" customFormat="false" ht="15" hidden="false" customHeight="false" outlineLevel="0" collapsed="false">
      <c r="A50" s="6" t="s">
        <v>32</v>
      </c>
      <c r="B50" s="6" t="s">
        <v>85</v>
      </c>
      <c r="C50" s="6" t="s">
        <v>81</v>
      </c>
      <c r="D50" s="6" t="s">
        <v>86</v>
      </c>
      <c r="E50" s="6" t="n">
        <f aca="false">(2000+VALUE(RIGHT(B50,2)))*4+VALUE(MID(B50,2,1))</f>
        <v>8095</v>
      </c>
      <c r="F50" s="8" t="n">
        <f aca="false">SUMIFS(Ledger!$G:$G,Ledger!$A:$A,$A50,Ledger!$D:$D,$B50,Ledger!$C:$C,"operating_cash_flow")</f>
        <v>21.22</v>
      </c>
      <c r="G50" s="8" t="n">
        <f aca="false">SUMIFS(Ledger!$G:$G,Ledger!$A:$A,$A50,Ledger!$D:$D,$B50,Ledger!$C:$C,"capex_cash")</f>
        <v>12.48</v>
      </c>
      <c r="H50" s="8" t="n">
        <f aca="false">SUMIFS(Ledger!$G:$G,Ledger!$A:$A,$A50,Ledger!$D:$D,$B50,Ledger!$C:$C,"finance_leases")</f>
        <v>0</v>
      </c>
      <c r="I50" s="9" t="n">
        <f aca="false">G50+H50</f>
        <v>12.48</v>
      </c>
      <c r="J50" s="9" t="n">
        <f aca="false">F50-I50</f>
        <v>8.74</v>
      </c>
      <c r="K50" s="10" t="n">
        <f aca="false">IF(F50&gt;0,I50/F50,"n/m")</f>
        <v>0.588124410933082</v>
      </c>
      <c r="L50" s="10" t="n">
        <f aca="false">IF(F50&gt;0,G50/F50,"n/m")</f>
        <v>0.588124410933082</v>
      </c>
      <c r="M50" s="9" t="n">
        <f aca="false">IF(COUNTIFS($A:$A,$A50,$E:$E,"&gt;="&amp;($E50-3),$E:$E,"&lt;="&amp;$E50)=4,SUMIFS($F:$F,$A:$A,$A50,$E:$E,"&gt;="&amp;($E50-3),$E:$E,"&lt;="&amp;$E50),"")</f>
        <v>71.66</v>
      </c>
      <c r="N50" s="9" t="n">
        <f aca="false">IF(COUNTIFS($A:$A,$A50,$E:$E,"&gt;="&amp;($E50-3),$E:$E,"&lt;="&amp;$E50)=4,SUMIFS($I:$I,$A:$A,$A50,$E:$E,"&gt;="&amp;($E50-3),$E:$E,"&lt;="&amp;$E50),"")</f>
        <v>54.74</v>
      </c>
      <c r="O50" s="10" t="n">
        <f aca="false">IF(AND(ISNUMBER(M50),M50&gt;0),N50/M50,"")</f>
        <v>0.763885012559308</v>
      </c>
      <c r="P50" s="6" t="str">
        <f aca="false">IF(J50&lt;0,"Yes","")</f>
        <v/>
      </c>
    </row>
    <row r="51" customFormat="false" ht="15" hidden="false" customHeight="false" outlineLevel="0" collapsed="false">
      <c r="A51" s="6" t="s">
        <v>32</v>
      </c>
      <c r="B51" s="6" t="s">
        <v>88</v>
      </c>
      <c r="C51" s="6" t="s">
        <v>84</v>
      </c>
      <c r="D51" s="6" t="s">
        <v>89</v>
      </c>
      <c r="E51" s="6" t="n">
        <f aca="false">(2000+VALUE(RIGHT(B51,2)))*4+VALUE(MID(B51,2,1))</f>
        <v>8096</v>
      </c>
      <c r="F51" s="8" t="n">
        <f aca="false">SUMIFS(Ledger!$G:$G,Ledger!$A:$A,$A51,Ledger!$D:$D,$B51,Ledger!$C:$C,"operating_cash_flow")</f>
        <v>42.47</v>
      </c>
      <c r="G51" s="8" t="n">
        <f aca="false">SUMIFS(Ledger!$G:$G,Ledger!$A:$A,$A51,Ledger!$D:$D,$B51,Ledger!$C:$C,"capex_cash")</f>
        <v>14.59</v>
      </c>
      <c r="H51" s="8" t="n">
        <f aca="false">SUMIFS(Ledger!$G:$G,Ledger!$A:$A,$A51,Ledger!$D:$D,$B51,Ledger!$C:$C,"finance_leases")</f>
        <v>0</v>
      </c>
      <c r="I51" s="9" t="n">
        <f aca="false">G51+H51</f>
        <v>14.59</v>
      </c>
      <c r="J51" s="9" t="n">
        <f aca="false">F51-I51</f>
        <v>27.88</v>
      </c>
      <c r="K51" s="10" t="n">
        <f aca="false">IF(F51&gt;0,I51/F51,"n/m")</f>
        <v>0.343536614080527</v>
      </c>
      <c r="L51" s="10" t="n">
        <f aca="false">IF(F51&gt;0,G51/F51,"n/m")</f>
        <v>0.343536614080527</v>
      </c>
      <c r="M51" s="9" t="n">
        <f aca="false">IF(COUNTIFS($A:$A,$A51,$E:$E,"&gt;="&amp;($E51-3),$E:$E,"&lt;="&amp;$E51)=4,SUMIFS($F:$F,$A:$A,$A51,$E:$E,"&gt;="&amp;($E51-3),$E:$E,"&lt;="&amp;$E51),"")</f>
        <v>84.96</v>
      </c>
      <c r="N51" s="9" t="n">
        <f aca="false">IF(COUNTIFS($A:$A,$A51,$E:$E,"&gt;="&amp;($E51-3),$E:$E,"&lt;="&amp;$E51)=4,SUMIFS($I:$I,$A:$A,$A51,$E:$E,"&gt;="&amp;($E51-3),$E:$E,"&lt;="&amp;$E51),"")</f>
        <v>52.74</v>
      </c>
      <c r="O51" s="10" t="n">
        <f aca="false">IF(AND(ISNUMBER(M51),M51&gt;0),N51/M51,"")</f>
        <v>0.620762711864407</v>
      </c>
      <c r="P51" s="6" t="str">
        <f aca="false">IF(J51&lt;0,"Yes","")</f>
        <v/>
      </c>
    </row>
    <row r="52" customFormat="false" ht="15" hidden="false" customHeight="false" outlineLevel="0" collapsed="false">
      <c r="A52" s="6" t="s">
        <v>32</v>
      </c>
      <c r="B52" s="6" t="s">
        <v>91</v>
      </c>
      <c r="C52" s="6" t="s">
        <v>87</v>
      </c>
      <c r="D52" s="6" t="s">
        <v>92</v>
      </c>
      <c r="E52" s="6" t="n">
        <f aca="false">(2000+VALUE(RIGHT(B52,2)))*4+VALUE(MID(B52,2,1))</f>
        <v>8097</v>
      </c>
      <c r="F52" s="8" t="n">
        <f aca="false">SUMIFS(Ledger!$G:$G,Ledger!$A:$A,$A52,Ledger!$D:$D,$B52,Ledger!$C:$C,"operating_cash_flow")</f>
        <v>18.99</v>
      </c>
      <c r="G52" s="8" t="n">
        <f aca="false">SUMIFS(Ledger!$G:$G,Ledger!$A:$A,$A52,Ledger!$D:$D,$B52,Ledger!$C:$C,"capex_cash")</f>
        <v>14.93</v>
      </c>
      <c r="H52" s="8" t="n">
        <f aca="false">SUMIFS(Ledger!$G:$G,Ledger!$A:$A,$A52,Ledger!$D:$D,$B52,Ledger!$C:$C,"finance_leases")</f>
        <v>0.11</v>
      </c>
      <c r="I52" s="9" t="n">
        <f aca="false">G52+H52</f>
        <v>15.04</v>
      </c>
      <c r="J52" s="9" t="n">
        <f aca="false">F52-I52</f>
        <v>3.95</v>
      </c>
      <c r="K52" s="10" t="n">
        <f aca="false">IF(F52&gt;0,I52/F52,"n/m")</f>
        <v>0.791995787256451</v>
      </c>
      <c r="L52" s="10" t="n">
        <f aca="false">IF(F52&gt;0,G52/F52,"n/m")</f>
        <v>0.786203264876251</v>
      </c>
      <c r="M52" s="9" t="n">
        <f aca="false">IF(COUNTIFS($A:$A,$A52,$E:$E,"&gt;="&amp;($E52-3),$E:$E,"&lt;="&amp;$E52)=4,SUMIFS($F:$F,$A:$A,$A52,$E:$E,"&gt;="&amp;($E52-3),$E:$E,"&lt;="&amp;$E52),"")</f>
        <v>99.16</v>
      </c>
      <c r="N52" s="9" t="n">
        <f aca="false">IF(COUNTIFS($A:$A,$A52,$E:$E,"&gt;="&amp;($E52-3),$E:$E,"&lt;="&amp;$E52)=4,SUMIFS($I:$I,$A:$A,$A52,$E:$E,"&gt;="&amp;($E52-3),$E:$E,"&lt;="&amp;$E52),"")</f>
        <v>53.57</v>
      </c>
      <c r="O52" s="10" t="n">
        <f aca="false">IF(AND(ISNUMBER(M52),M52&gt;0),N52/M52,"")</f>
        <v>0.540237999193223</v>
      </c>
      <c r="P52" s="6" t="str">
        <f aca="false">IF(J52&lt;0,"Yes","")</f>
        <v/>
      </c>
    </row>
    <row r="53" customFormat="false" ht="15" hidden="false" customHeight="false" outlineLevel="0" collapsed="false">
      <c r="A53" s="6" t="s">
        <v>32</v>
      </c>
      <c r="B53" s="6" t="s">
        <v>94</v>
      </c>
      <c r="C53" s="6" t="s">
        <v>90</v>
      </c>
      <c r="D53" s="6" t="s">
        <v>95</v>
      </c>
      <c r="E53" s="6" t="n">
        <f aca="false">(2000+VALUE(RIGHT(B53,2)))*4+VALUE(MID(B53,2,1))</f>
        <v>8098</v>
      </c>
      <c r="F53" s="8" t="n">
        <f aca="false">SUMIFS(Ledger!$G:$G,Ledger!$A:$A,$A53,Ledger!$D:$D,$B53,Ledger!$C:$C,"operating_cash_flow")</f>
        <v>25.28</v>
      </c>
      <c r="G53" s="8" t="n">
        <f aca="false">SUMIFS(Ledger!$G:$G,Ledger!$A:$A,$A53,Ledger!$D:$D,$B53,Ledger!$C:$C,"capex_cash")</f>
        <v>17.62</v>
      </c>
      <c r="H53" s="8" t="n">
        <f aca="false">SUMIFS(Ledger!$G:$G,Ledger!$A:$A,$A53,Ledger!$D:$D,$B53,Ledger!$C:$C,"finance_leases")</f>
        <v>0.11</v>
      </c>
      <c r="I53" s="9" t="n">
        <f aca="false">G53+H53</f>
        <v>17.73</v>
      </c>
      <c r="J53" s="9" t="n">
        <f aca="false">F53-I53</f>
        <v>7.55</v>
      </c>
      <c r="K53" s="10" t="n">
        <f aca="false">IF(F53&gt;0,I53/F53,"n/m")</f>
        <v>0.701344936708861</v>
      </c>
      <c r="L53" s="10" t="n">
        <f aca="false">IF(F53&gt;0,G53/F53,"n/m")</f>
        <v>0.696993670886076</v>
      </c>
      <c r="M53" s="9" t="n">
        <f aca="false">IF(COUNTIFS($A:$A,$A53,$E:$E,"&gt;="&amp;($E53-3),$E:$E,"&lt;="&amp;$E53)=4,SUMIFS($F:$F,$A:$A,$A53,$E:$E,"&gt;="&amp;($E53-3),$E:$E,"&lt;="&amp;$E53),"")</f>
        <v>107.96</v>
      </c>
      <c r="N53" s="9" t="n">
        <f aca="false">IF(COUNTIFS($A:$A,$A53,$E:$E,"&gt;="&amp;($E53-3),$E:$E,"&lt;="&amp;$E53)=4,SUMIFS($I:$I,$A:$A,$A53,$E:$E,"&gt;="&amp;($E53-3),$E:$E,"&lt;="&amp;$E53),"")</f>
        <v>59.84</v>
      </c>
      <c r="O53" s="10" t="n">
        <f aca="false">IF(AND(ISNUMBER(M53),M53&gt;0),N53/M53,"")</f>
        <v>0.554279362726936</v>
      </c>
      <c r="P53" s="6" t="str">
        <f aca="false">IF(J53&lt;0,"Yes","")</f>
        <v/>
      </c>
    </row>
    <row r="54" customFormat="false" ht="15" hidden="false" customHeight="false" outlineLevel="0" collapsed="false">
      <c r="A54" s="6" t="s">
        <v>32</v>
      </c>
      <c r="B54" s="6" t="s">
        <v>97</v>
      </c>
      <c r="C54" s="6" t="s">
        <v>93</v>
      </c>
      <c r="D54" s="6" t="s">
        <v>98</v>
      </c>
      <c r="E54" s="6" t="n">
        <f aca="false">(2000+VALUE(RIGHT(B54,2)))*4+VALUE(MID(B54,2,1))</f>
        <v>8099</v>
      </c>
      <c r="F54" s="8" t="n">
        <f aca="false">SUMIFS(Ledger!$G:$G,Ledger!$A:$A,$A54,Ledger!$D:$D,$B54,Ledger!$C:$C,"operating_cash_flow")</f>
        <v>25.97</v>
      </c>
      <c r="G54" s="8" t="n">
        <f aca="false">SUMIFS(Ledger!$G:$G,Ledger!$A:$A,$A54,Ledger!$D:$D,$B54,Ledger!$C:$C,"capex_cash")</f>
        <v>22.62</v>
      </c>
      <c r="H54" s="8" t="n">
        <f aca="false">SUMIFS(Ledger!$G:$G,Ledger!$A:$A,$A54,Ledger!$D:$D,$B54,Ledger!$C:$C,"finance_leases")</f>
        <v>0.19</v>
      </c>
      <c r="I54" s="9" t="n">
        <f aca="false">G54+H54</f>
        <v>22.81</v>
      </c>
      <c r="J54" s="9" t="n">
        <f aca="false">F54-I54</f>
        <v>3.16</v>
      </c>
      <c r="K54" s="10" t="n">
        <f aca="false">IF(F54&gt;0,I54/F54,"n/m")</f>
        <v>0.878321139776666</v>
      </c>
      <c r="L54" s="10" t="n">
        <f aca="false">IF(F54&gt;0,G54/F54,"n/m")</f>
        <v>0.871005005775895</v>
      </c>
      <c r="M54" s="9" t="n">
        <f aca="false">IF(COUNTIFS($A:$A,$A54,$E:$E,"&gt;="&amp;($E54-3),$E:$E,"&lt;="&amp;$E54)=4,SUMIFS($F:$F,$A:$A,$A54,$E:$E,"&gt;="&amp;($E54-3),$E:$E,"&lt;="&amp;$E54),"")</f>
        <v>112.71</v>
      </c>
      <c r="N54" s="9" t="n">
        <f aca="false">IF(COUNTIFS($A:$A,$A54,$E:$E,"&gt;="&amp;($E54-3),$E:$E,"&lt;="&amp;$E54)=4,SUMIFS($I:$I,$A:$A,$A54,$E:$E,"&gt;="&amp;($E54-3),$E:$E,"&lt;="&amp;$E54),"")</f>
        <v>70.17</v>
      </c>
      <c r="O54" s="10" t="n">
        <f aca="false">IF(AND(ISNUMBER(M54),M54&gt;0),N54/M54,"")</f>
        <v>0.622571200425872</v>
      </c>
      <c r="P54" s="6" t="str">
        <f aca="false">IF(J54&lt;0,"Yes","")</f>
        <v/>
      </c>
    </row>
    <row r="55" customFormat="false" ht="15" hidden="false" customHeight="false" outlineLevel="0" collapsed="false">
      <c r="A55" s="6" t="s">
        <v>32</v>
      </c>
      <c r="B55" s="6" t="s">
        <v>100</v>
      </c>
      <c r="C55" s="6" t="s">
        <v>96</v>
      </c>
      <c r="D55" s="6" t="s">
        <v>101</v>
      </c>
      <c r="E55" s="6" t="n">
        <f aca="false">(2000+VALUE(RIGHT(B55,2)))*4+VALUE(MID(B55,2,1))</f>
        <v>8100</v>
      </c>
      <c r="F55" s="8" t="n">
        <f aca="false">SUMIFS(Ledger!$G:$G,Ledger!$A:$A,$A55,Ledger!$D:$D,$B55,Ledger!$C:$C,"operating_cash_flow")</f>
        <v>45.64</v>
      </c>
      <c r="G55" s="8" t="n">
        <f aca="false">SUMIFS(Ledger!$G:$G,Ledger!$A:$A,$A55,Ledger!$D:$D,$B55,Ledger!$C:$C,"capex_cash")</f>
        <v>27.83</v>
      </c>
      <c r="H55" s="8" t="n">
        <f aca="false">SUMIFS(Ledger!$G:$G,Ledger!$A:$A,$A55,Ledger!$D:$D,$B55,Ledger!$C:$C,"finance_leases")</f>
        <v>0.44</v>
      </c>
      <c r="I55" s="9" t="n">
        <f aca="false">G55+H55</f>
        <v>28.27</v>
      </c>
      <c r="J55" s="9" t="n">
        <f aca="false">F55-I55</f>
        <v>17.37</v>
      </c>
      <c r="K55" s="10" t="n">
        <f aca="false">IF(F55&gt;0,I55/F55,"n/m")</f>
        <v>0.619412795793164</v>
      </c>
      <c r="L55" s="10" t="n">
        <f aca="false">IF(F55&gt;0,G55/F55,"n/m")</f>
        <v>0.60977212971078</v>
      </c>
      <c r="M55" s="9" t="n">
        <f aca="false">IF(COUNTIFS($A:$A,$A55,$E:$E,"&gt;="&amp;($E55-3),$E:$E,"&lt;="&amp;$E55)=4,SUMIFS($F:$F,$A:$A,$A55,$E:$E,"&gt;="&amp;($E55-3),$E:$E,"&lt;="&amp;$E55),"")</f>
        <v>115.88</v>
      </c>
      <c r="N55" s="9" t="n">
        <f aca="false">IF(COUNTIFS($A:$A,$A55,$E:$E,"&gt;="&amp;($E55-3),$E:$E,"&lt;="&amp;$E55)=4,SUMIFS($I:$I,$A:$A,$A55,$E:$E,"&gt;="&amp;($E55-3),$E:$E,"&lt;="&amp;$E55),"")</f>
        <v>83.85</v>
      </c>
      <c r="O55" s="10" t="n">
        <f aca="false">IF(AND(ISNUMBER(M55),M55&gt;0),N55/M55,"")</f>
        <v>0.723593372454263</v>
      </c>
      <c r="P55" s="6" t="str">
        <f aca="false">IF(J55&lt;0,"Yes","")</f>
        <v/>
      </c>
    </row>
    <row r="56" customFormat="false" ht="15" hidden="false" customHeight="false" outlineLevel="0" collapsed="false">
      <c r="A56" s="6" t="s">
        <v>32</v>
      </c>
      <c r="B56" s="6" t="s">
        <v>103</v>
      </c>
      <c r="C56" s="6" t="s">
        <v>99</v>
      </c>
      <c r="D56" s="6" t="s">
        <v>104</v>
      </c>
      <c r="E56" s="6" t="n">
        <f aca="false">(2000+VALUE(RIGHT(B56,2)))*4+VALUE(MID(B56,2,1))</f>
        <v>8101</v>
      </c>
      <c r="F56" s="8" t="n">
        <f aca="false">SUMIFS(Ledger!$G:$G,Ledger!$A:$A,$A56,Ledger!$D:$D,$B56,Ledger!$C:$C,"operating_cash_flow")</f>
        <v>17.02</v>
      </c>
      <c r="G56" s="8" t="n">
        <f aca="false">SUMIFS(Ledger!$G:$G,Ledger!$A:$A,$A56,Ledger!$D:$D,$B56,Ledger!$C:$C,"capex_cash")</f>
        <v>25.02</v>
      </c>
      <c r="H56" s="8" t="n">
        <f aca="false">SUMIFS(Ledger!$G:$G,Ledger!$A:$A,$A56,Ledger!$D:$D,$B56,Ledger!$C:$C,"finance_leases")</f>
        <v>0.05</v>
      </c>
      <c r="I56" s="9" t="n">
        <f aca="false">G56+H56</f>
        <v>25.07</v>
      </c>
      <c r="J56" s="9" t="n">
        <f aca="false">F56-I56</f>
        <v>-8.05</v>
      </c>
      <c r="K56" s="10" t="n">
        <f aca="false">IF(F56&gt;0,I56/F56,"n/m")</f>
        <v>1.47297297297297</v>
      </c>
      <c r="L56" s="10" t="n">
        <f aca="false">IF(F56&gt;0,G56/F56,"n/m")</f>
        <v>1.47003525264395</v>
      </c>
      <c r="M56" s="9" t="n">
        <f aca="false">IF(COUNTIFS($A:$A,$A56,$E:$E,"&gt;="&amp;($E56-3),$E:$E,"&lt;="&amp;$E56)=4,SUMIFS($F:$F,$A:$A,$A56,$E:$E,"&gt;="&amp;($E56-3),$E:$E,"&lt;="&amp;$E56),"")</f>
        <v>113.91</v>
      </c>
      <c r="N56" s="9" t="n">
        <f aca="false">IF(COUNTIFS($A:$A,$A56,$E:$E,"&gt;="&amp;($E56-3),$E:$E,"&lt;="&amp;$E56)=4,SUMIFS($I:$I,$A:$A,$A56,$E:$E,"&gt;="&amp;($E56-3),$E:$E,"&lt;="&amp;$E56),"")</f>
        <v>93.88</v>
      </c>
      <c r="O56" s="10" t="n">
        <f aca="false">IF(AND(ISNUMBER(M56),M56&gt;0),N56/M56,"")</f>
        <v>0.824159424106751</v>
      </c>
      <c r="P56" s="6" t="str">
        <f aca="false">IF(J56&lt;0,"Yes","")</f>
        <v>Yes</v>
      </c>
    </row>
    <row r="57" customFormat="false" ht="15" hidden="false" customHeight="false" outlineLevel="0" collapsed="false">
      <c r="A57" s="6" t="s">
        <v>32</v>
      </c>
      <c r="B57" s="6" t="s">
        <v>106</v>
      </c>
      <c r="C57" s="6" t="s">
        <v>102</v>
      </c>
      <c r="D57" s="6" t="s">
        <v>107</v>
      </c>
      <c r="E57" s="6" t="n">
        <f aca="false">(2000+VALUE(RIGHT(B57,2)))*4+VALUE(MID(B57,2,1))</f>
        <v>8102</v>
      </c>
      <c r="F57" s="8" t="n">
        <f aca="false">SUMIFS(Ledger!$G:$G,Ledger!$A:$A,$A57,Ledger!$D:$D,$B57,Ledger!$C:$C,"operating_cash_flow")</f>
        <v>32.52</v>
      </c>
      <c r="G57" s="8" t="n">
        <f aca="false">SUMIFS(Ledger!$G:$G,Ledger!$A:$A,$A57,Ledger!$D:$D,$B57,Ledger!$C:$C,"capex_cash")</f>
        <v>32.18</v>
      </c>
      <c r="H57" s="8" t="n">
        <f aca="false">SUMIFS(Ledger!$G:$G,Ledger!$A:$A,$A57,Ledger!$D:$D,$B57,Ledger!$C:$C,"finance_leases")</f>
        <v>0.94</v>
      </c>
      <c r="I57" s="9" t="n">
        <f aca="false">G57+H57</f>
        <v>33.12</v>
      </c>
      <c r="J57" s="9" t="n">
        <f aca="false">F57-I57</f>
        <v>-0.599999999999994</v>
      </c>
      <c r="K57" s="10" t="n">
        <f aca="false">IF(F57&gt;0,I57/F57,"n/m")</f>
        <v>1.01845018450184</v>
      </c>
      <c r="L57" s="10" t="n">
        <f aca="false">IF(F57&gt;0,G57/F57,"n/m")</f>
        <v>0.989544895448954</v>
      </c>
      <c r="M57" s="9" t="n">
        <f aca="false">IF(COUNTIFS($A:$A,$A57,$E:$E,"&gt;="&amp;($E57-3),$E:$E,"&lt;="&amp;$E57)=4,SUMIFS($F:$F,$A:$A,$A57,$E:$E,"&gt;="&amp;($E57-3),$E:$E,"&lt;="&amp;$E57),"")</f>
        <v>121.15</v>
      </c>
      <c r="N57" s="9" t="n">
        <f aca="false">IF(COUNTIFS($A:$A,$A57,$E:$E,"&gt;="&amp;($E57-3),$E:$E,"&lt;="&amp;$E57)=4,SUMIFS($I:$I,$A:$A,$A57,$E:$E,"&gt;="&amp;($E57-3),$E:$E,"&lt;="&amp;$E57),"")</f>
        <v>109.27</v>
      </c>
      <c r="O57" s="10" t="n">
        <f aca="false">IF(AND(ISNUMBER(M57),M57&gt;0),N57/M57,"")</f>
        <v>0.901939744118861</v>
      </c>
      <c r="P57" s="6" t="str">
        <f aca="false">IF(J57&lt;0,"Yes","")</f>
        <v>Yes</v>
      </c>
    </row>
    <row r="58" customFormat="false" ht="15" hidden="false" customHeight="false" outlineLevel="0" collapsed="false">
      <c r="A58" s="6" t="s">
        <v>32</v>
      </c>
      <c r="B58" s="6" t="s">
        <v>109</v>
      </c>
      <c r="C58" s="6" t="s">
        <v>105</v>
      </c>
      <c r="D58" s="6" t="s">
        <v>110</v>
      </c>
      <c r="E58" s="6" t="n">
        <f aca="false">(2000+VALUE(RIGHT(B58,2)))*4+VALUE(MID(B58,2,1))</f>
        <v>8103</v>
      </c>
      <c r="F58" s="8" t="n">
        <f aca="false">SUMIFS(Ledger!$G:$G,Ledger!$A:$A,$A58,Ledger!$D:$D,$B58,Ledger!$C:$C,"operating_cash_flow")</f>
        <v>35.52</v>
      </c>
      <c r="G58" s="8" t="n">
        <f aca="false">SUMIFS(Ledger!$G:$G,Ledger!$A:$A,$A58,Ledger!$D:$D,$B58,Ledger!$C:$C,"capex_cash")</f>
        <v>35.09</v>
      </c>
      <c r="H58" s="8" t="n">
        <f aca="false">SUMIFS(Ledger!$G:$G,Ledger!$A:$A,$A58,Ledger!$D:$D,$B58,Ledger!$C:$C,"finance_leases")</f>
        <v>0.98</v>
      </c>
      <c r="I58" s="9" t="n">
        <f aca="false">G58+H58</f>
        <v>36.07</v>
      </c>
      <c r="J58" s="9" t="n">
        <f aca="false">F58-I58</f>
        <v>-0.549999999999997</v>
      </c>
      <c r="K58" s="10" t="n">
        <f aca="false">IF(F58&gt;0,I58/F58,"n/m")</f>
        <v>1.01548423423423</v>
      </c>
      <c r="L58" s="10" t="n">
        <f aca="false">IF(F58&gt;0,G58/F58,"n/m")</f>
        <v>0.987894144144144</v>
      </c>
      <c r="M58" s="9" t="n">
        <f aca="false">IF(COUNTIFS($A:$A,$A58,$E:$E,"&gt;="&amp;($E58-3),$E:$E,"&lt;="&amp;$E58)=4,SUMIFS($F:$F,$A:$A,$A58,$E:$E,"&gt;="&amp;($E58-3),$E:$E,"&lt;="&amp;$E58),"")</f>
        <v>130.7</v>
      </c>
      <c r="N58" s="9" t="n">
        <f aca="false">IF(COUNTIFS($A:$A,$A58,$E:$E,"&gt;="&amp;($E58-3),$E:$E,"&lt;="&amp;$E58)=4,SUMIFS($I:$I,$A:$A,$A58,$E:$E,"&gt;="&amp;($E58-3),$E:$E,"&lt;="&amp;$E58),"")</f>
        <v>122.53</v>
      </c>
      <c r="O58" s="10" t="n">
        <f aca="false">IF(AND(ISNUMBER(M58),M58&gt;0),N58/M58,"")</f>
        <v>0.937490436113236</v>
      </c>
      <c r="P58" s="6" t="str">
        <f aca="false">IF(J58&lt;0,"Yes","")</f>
        <v>Yes</v>
      </c>
    </row>
    <row r="59" customFormat="false" ht="15" hidden="false" customHeight="false" outlineLevel="0" collapsed="false">
      <c r="A59" s="6" t="s">
        <v>32</v>
      </c>
      <c r="B59" s="6" t="s">
        <v>112</v>
      </c>
      <c r="C59" s="6" t="s">
        <v>108</v>
      </c>
      <c r="D59" s="6" t="s">
        <v>113</v>
      </c>
      <c r="E59" s="6" t="n">
        <f aca="false">(2000+VALUE(RIGHT(B59,2)))*4+VALUE(MID(B59,2,1))</f>
        <v>8104</v>
      </c>
      <c r="F59" s="8" t="n">
        <f aca="false">SUMIFS(Ledger!$G:$G,Ledger!$A:$A,$A59,Ledger!$D:$D,$B59,Ledger!$C:$C,"operating_cash_flow")</f>
        <v>54.46</v>
      </c>
      <c r="G59" s="8" t="n">
        <f aca="false">SUMIFS(Ledger!$G:$G,Ledger!$A:$A,$A59,Ledger!$D:$D,$B59,Ledger!$C:$C,"capex_cash")</f>
        <v>39.52</v>
      </c>
      <c r="H59" s="8" t="n">
        <f aca="false">SUMIFS(Ledger!$G:$G,Ledger!$A:$A,$A59,Ledger!$D:$D,$B59,Ledger!$C:$C,"finance_leases")</f>
        <v>0.94</v>
      </c>
      <c r="I59" s="9" t="n">
        <f aca="false">G59+H59</f>
        <v>40.46</v>
      </c>
      <c r="J59" s="9" t="n">
        <f aca="false">F59-I59</f>
        <v>14</v>
      </c>
      <c r="K59" s="10" t="n">
        <f aca="false">IF(F59&gt;0,I59/F59,"n/m")</f>
        <v>0.74293059125964</v>
      </c>
      <c r="L59" s="10" t="n">
        <f aca="false">IF(F59&gt;0,G59/F59,"n/m")</f>
        <v>0.725670216672787</v>
      </c>
      <c r="M59" s="9" t="n">
        <f aca="false">IF(COUNTIFS($A:$A,$A59,$E:$E,"&gt;="&amp;($E59-3),$E:$E,"&lt;="&amp;$E59)=4,SUMIFS($F:$F,$A:$A,$A59,$E:$E,"&gt;="&amp;($E59-3),$E:$E,"&lt;="&amp;$E59),"")</f>
        <v>139.52</v>
      </c>
      <c r="N59" s="9" t="n">
        <f aca="false">IF(COUNTIFS($A:$A,$A59,$E:$E,"&gt;="&amp;($E59-3),$E:$E,"&lt;="&amp;$E59)=4,SUMIFS($I:$I,$A:$A,$A59,$E:$E,"&gt;="&amp;($E59-3),$E:$E,"&lt;="&amp;$E59),"")</f>
        <v>134.72</v>
      </c>
      <c r="O59" s="10" t="n">
        <f aca="false">IF(AND(ISNUMBER(M59),M59&gt;0),N59/M59,"")</f>
        <v>0.965596330275229</v>
      </c>
      <c r="P59" s="6" t="str">
        <f aca="false">IF(J59&lt;0,"Yes","")</f>
        <v/>
      </c>
    </row>
    <row r="60" customFormat="false" ht="15" hidden="false" customHeight="false" outlineLevel="0" collapsed="false">
      <c r="A60" s="6" t="s">
        <v>32</v>
      </c>
      <c r="B60" s="6" t="s">
        <v>115</v>
      </c>
      <c r="C60" s="6" t="s">
        <v>111</v>
      </c>
      <c r="D60" s="6" t="s">
        <v>116</v>
      </c>
      <c r="E60" s="6" t="n">
        <f aca="false">(2000+VALUE(RIGHT(B60,2)))*4+VALUE(MID(B60,2,1))</f>
        <v>8105</v>
      </c>
      <c r="F60" s="8" t="n">
        <f aca="false">SUMIFS(Ledger!$G:$G,Ledger!$A:$A,$A60,Ledger!$D:$D,$B60,Ledger!$C:$C,"operating_cash_flow")</f>
        <v>26.03</v>
      </c>
      <c r="G60" s="8" t="n">
        <f aca="false">SUMIFS(Ledger!$G:$G,Ledger!$A:$A,$A60,Ledger!$D:$D,$B60,Ledger!$C:$C,"capex_cash")</f>
        <v>44.2</v>
      </c>
      <c r="H60" s="8" t="n">
        <f aca="false">SUMIFS(Ledger!$G:$G,Ledger!$A:$A,$A60,Ledger!$D:$D,$B60,Ledger!$C:$C,"finance_leases")</f>
        <v>1.57</v>
      </c>
      <c r="I60" s="9" t="n">
        <f aca="false">G60+H60</f>
        <v>45.77</v>
      </c>
      <c r="J60" s="9" t="n">
        <f aca="false">F60-I60</f>
        <v>-19.74</v>
      </c>
      <c r="K60" s="10" t="n">
        <f aca="false">IF(F60&gt;0,I60/F60,"n/m")</f>
        <v>1.75835574337303</v>
      </c>
      <c r="L60" s="10" t="n">
        <f aca="false">IF(F60&gt;0,G60/F60,"n/m")</f>
        <v>1.69804072224357</v>
      </c>
      <c r="M60" s="9" t="n">
        <f aca="false">IF(COUNTIFS($A:$A,$A60,$E:$E,"&gt;="&amp;($E60-3),$E:$E,"&lt;="&amp;$E60)=4,SUMIFS($F:$F,$A:$A,$A60,$E:$E,"&gt;="&amp;($E60-3),$E:$E,"&lt;="&amp;$E60),"")</f>
        <v>148.53</v>
      </c>
      <c r="N60" s="9" t="n">
        <f aca="false">IF(COUNTIFS($A:$A,$A60,$E:$E,"&gt;="&amp;($E60-3),$E:$E,"&lt;="&amp;$E60)=4,SUMIFS($I:$I,$A:$A,$A60,$E:$E,"&gt;="&amp;($E60-3),$E:$E,"&lt;="&amp;$E60),"")</f>
        <v>155.42</v>
      </c>
      <c r="O60" s="10" t="n">
        <f aca="false">IF(AND(ISNUMBER(M60),M60&gt;0),N60/M60,"")</f>
        <v>1.04638793509729</v>
      </c>
      <c r="P60" s="6" t="str">
        <f aca="false">IF(J60&lt;0,"Yes","")</f>
        <v>Yes</v>
      </c>
    </row>
    <row r="61" customFormat="false" ht="15" hidden="false" customHeight="false" outlineLevel="0" collapsed="false">
      <c r="A61" s="6" t="s">
        <v>32</v>
      </c>
      <c r="B61" s="6" t="s">
        <v>118</v>
      </c>
      <c r="C61" s="6" t="s">
        <v>114</v>
      </c>
      <c r="D61" s="6" t="s">
        <v>119</v>
      </c>
      <c r="E61" s="6" t="n">
        <f aca="false">(2000+VALUE(RIGHT(B61,2)))*4+VALUE(MID(B61,2,1))</f>
        <v>8106</v>
      </c>
      <c r="F61" s="8" t="n">
        <f aca="false">SUMIFS(Ledger!$G:$G,Ledger!$A:$A,$A61,Ledger!$D:$D,$B61,Ledger!$C:$C,"operating_cash_flow")</f>
        <v>45.39</v>
      </c>
      <c r="G61" s="8" t="n">
        <f aca="false">SUMIFS(Ledger!$G:$G,Ledger!$A:$A,$A61,Ledger!$D:$D,$B61,Ledger!$C:$C,"capex_cash")</f>
        <v>54.21</v>
      </c>
      <c r="H61" s="8" t="n">
        <f aca="false">SUMIFS(Ledger!$G:$G,Ledger!$A:$A,$A61,Ledger!$D:$D,$B61,Ledger!$C:$C,"finance_leases")</f>
        <v>0.56</v>
      </c>
      <c r="I61" s="9" t="n">
        <f aca="false">G61+H61</f>
        <v>54.77</v>
      </c>
      <c r="J61" s="9" t="n">
        <f aca="false">F61-I61</f>
        <v>-9.38</v>
      </c>
      <c r="K61" s="10" t="n">
        <f aca="false">IF(F61&gt;0,I61/F61,"n/m")</f>
        <v>1.20665344789601</v>
      </c>
      <c r="L61" s="10" t="n">
        <f aca="false">IF(F61&gt;0,G61/F61,"n/m")</f>
        <v>1.19431592861864</v>
      </c>
      <c r="M61" s="9" t="n">
        <f aca="false">IF(COUNTIFS($A:$A,$A61,$E:$E,"&gt;="&amp;($E61-3),$E:$E,"&lt;="&amp;$E61)=4,SUMIFS($F:$F,$A:$A,$A61,$E:$E,"&gt;="&amp;($E61-3),$E:$E,"&lt;="&amp;$E61),"")</f>
        <v>161.4</v>
      </c>
      <c r="N61" s="9" t="n">
        <f aca="false">IF(COUNTIFS($A:$A,$A61,$E:$E,"&gt;="&amp;($E61-3),$E:$E,"&lt;="&amp;$E61)=4,SUMIFS($I:$I,$A:$A,$A61,$E:$E,"&gt;="&amp;($E61-3),$E:$E,"&lt;="&amp;$E61),"")</f>
        <v>177.07</v>
      </c>
      <c r="O61" s="10" t="n">
        <f aca="false">IF(AND(ISNUMBER(M61),M61&gt;0),N61/M61,"")</f>
        <v>1.09708798017348</v>
      </c>
      <c r="P61" s="6" t="str">
        <f aca="false">IF(J61&lt;0,"Yes","")</f>
        <v>Yes</v>
      </c>
    </row>
    <row r="62" customFormat="false" ht="15" hidden="false" customHeight="false" outlineLevel="0" collapsed="false">
      <c r="A62" s="6" t="s">
        <v>35</v>
      </c>
      <c r="B62" s="6" t="s">
        <v>64</v>
      </c>
      <c r="C62" s="6" t="s">
        <v>132</v>
      </c>
      <c r="D62" s="6" t="s">
        <v>65</v>
      </c>
      <c r="E62" s="6" t="n">
        <f aca="false">(2000+VALUE(RIGHT(B62,2)))*4+VALUE(MID(B62,2,1))</f>
        <v>8088</v>
      </c>
      <c r="F62" s="8" t="n">
        <f aca="false">SUMIFS(Ledger!$G:$G,Ledger!$A:$A,$A62,Ledger!$D:$D,$B62,Ledger!$C:$C,"operating_cash_flow")</f>
        <v>18.1</v>
      </c>
      <c r="G62" s="8" t="n">
        <f aca="false">SUMIFS(Ledger!$G:$G,Ledger!$A:$A,$A62,Ledger!$D:$D,$B62,Ledger!$C:$C,"capex_cash")</f>
        <v>5.37</v>
      </c>
      <c r="H62" s="8" t="n">
        <f aca="false">SUMIFS(Ledger!$G:$G,Ledger!$A:$A,$A62,Ledger!$D:$D,$B62,Ledger!$C:$C,"finance_leases")</f>
        <v>0</v>
      </c>
      <c r="I62" s="9" t="n">
        <f aca="false">G62+H62</f>
        <v>5.37</v>
      </c>
      <c r="J62" s="9" t="n">
        <f aca="false">F62-I62</f>
        <v>12.73</v>
      </c>
      <c r="K62" s="10" t="n">
        <f aca="false">IF(F62&gt;0,I62/F62,"n/m")</f>
        <v>0.296685082872928</v>
      </c>
      <c r="L62" s="10" t="n">
        <f aca="false">IF(F62&gt;0,G62/F62,"n/m")</f>
        <v>0.296685082872928</v>
      </c>
      <c r="M62" s="9" t="str">
        <f aca="false">IF(COUNTIFS($A:$A,$A62,$E:$E,"&gt;="&amp;($E62-3),$E:$E,"&lt;="&amp;$E62)=4,SUMIFS($F:$F,$A:$A,$A62,$E:$E,"&gt;="&amp;($E62-3),$E:$E,"&lt;="&amp;$E62),"")</f>
        <v/>
      </c>
      <c r="N62" s="9" t="str">
        <f aca="false">IF(COUNTIFS($A:$A,$A62,$E:$E,"&gt;="&amp;($E62-3),$E:$E,"&lt;="&amp;$E62)=4,SUMIFS($I:$I,$A:$A,$A62,$E:$E,"&gt;="&amp;($E62-3),$E:$E,"&lt;="&amp;$E62),"")</f>
        <v/>
      </c>
      <c r="O62" s="10" t="str">
        <f aca="false">IF(AND(ISNUMBER(M62),M62&gt;0),N62/M62,"")</f>
        <v/>
      </c>
      <c r="P62" s="6" t="str">
        <f aca="false">IF(J62&lt;0,"Yes","")</f>
        <v/>
      </c>
    </row>
    <row r="63" customFormat="false" ht="15" hidden="false" customHeight="false" outlineLevel="0" collapsed="false">
      <c r="A63" s="6" t="s">
        <v>35</v>
      </c>
      <c r="B63" s="6" t="s">
        <v>67</v>
      </c>
      <c r="C63" s="6" t="s">
        <v>59</v>
      </c>
      <c r="D63" s="6" t="s">
        <v>68</v>
      </c>
      <c r="E63" s="6" t="n">
        <f aca="false">(2000+VALUE(RIGHT(B63,2)))*4+VALUE(MID(B63,2,1))</f>
        <v>8089</v>
      </c>
      <c r="F63" s="8" t="n">
        <f aca="false">SUMIFS(Ledger!$G:$G,Ledger!$A:$A,$A63,Ledger!$D:$D,$B63,Ledger!$C:$C,"operating_cash_flow")</f>
        <v>14.08</v>
      </c>
      <c r="G63" s="8" t="n">
        <f aca="false">SUMIFS(Ledger!$G:$G,Ledger!$A:$A,$A63,Ledger!$D:$D,$B63,Ledger!$C:$C,"capex_cash")</f>
        <v>5.44</v>
      </c>
      <c r="H63" s="8" t="n">
        <f aca="false">SUMIFS(Ledger!$G:$G,Ledger!$A:$A,$A63,Ledger!$D:$D,$B63,Ledger!$C:$C,"finance_leases")</f>
        <v>0</v>
      </c>
      <c r="I63" s="9" t="n">
        <f aca="false">G63+H63</f>
        <v>5.44</v>
      </c>
      <c r="J63" s="9" t="n">
        <f aca="false">F63-I63</f>
        <v>8.64</v>
      </c>
      <c r="K63" s="10" t="n">
        <f aca="false">IF(F63&gt;0,I63/F63,"n/m")</f>
        <v>0.386363636363636</v>
      </c>
      <c r="L63" s="10" t="n">
        <f aca="false">IF(F63&gt;0,G63/F63,"n/m")</f>
        <v>0.386363636363636</v>
      </c>
      <c r="M63" s="9" t="str">
        <f aca="false">IF(COUNTIFS($A:$A,$A63,$E:$E,"&gt;="&amp;($E63-3),$E:$E,"&lt;="&amp;$E63)=4,SUMIFS($F:$F,$A:$A,$A63,$E:$E,"&gt;="&amp;($E63-3),$E:$E,"&lt;="&amp;$E63),"")</f>
        <v/>
      </c>
      <c r="N63" s="9" t="str">
        <f aca="false">IF(COUNTIFS($A:$A,$A63,$E:$E,"&gt;="&amp;($E63-3),$E:$E,"&lt;="&amp;$E63)=4,SUMIFS($I:$I,$A:$A,$A63,$E:$E,"&gt;="&amp;($E63-3),$E:$E,"&lt;="&amp;$E63),"")</f>
        <v/>
      </c>
      <c r="O63" s="10" t="str">
        <f aca="false">IF(AND(ISNUMBER(M63),M63&gt;0),N63/M63,"")</f>
        <v/>
      </c>
      <c r="P63" s="6" t="str">
        <f aca="false">IF(J63&lt;0,"Yes","")</f>
        <v/>
      </c>
    </row>
    <row r="64" customFormat="false" ht="15" hidden="false" customHeight="false" outlineLevel="0" collapsed="false">
      <c r="A64" s="6" t="s">
        <v>35</v>
      </c>
      <c r="B64" s="6" t="s">
        <v>70</v>
      </c>
      <c r="C64" s="6" t="s">
        <v>66</v>
      </c>
      <c r="D64" s="6" t="s">
        <v>71</v>
      </c>
      <c r="E64" s="6" t="n">
        <f aca="false">(2000+VALUE(RIGHT(B64,2)))*4+VALUE(MID(B64,2,1))</f>
        <v>8090</v>
      </c>
      <c r="F64" s="8" t="n">
        <f aca="false">SUMIFS(Ledger!$G:$G,Ledger!$A:$A,$A64,Ledger!$D:$D,$B64,Ledger!$C:$C,"operating_cash_flow")</f>
        <v>12.2</v>
      </c>
      <c r="G64" s="8" t="n">
        <f aca="false">SUMIFS(Ledger!$G:$G,Ledger!$A:$A,$A64,Ledger!$D:$D,$B64,Ledger!$C:$C,"capex_cash")</f>
        <v>7.57</v>
      </c>
      <c r="H64" s="8" t="n">
        <f aca="false">SUMIFS(Ledger!$G:$G,Ledger!$A:$A,$A64,Ledger!$D:$D,$B64,Ledger!$C:$C,"finance_leases")</f>
        <v>0</v>
      </c>
      <c r="I64" s="9" t="n">
        <f aca="false">G64+H64</f>
        <v>7.57</v>
      </c>
      <c r="J64" s="9" t="n">
        <f aca="false">F64-I64</f>
        <v>4.63</v>
      </c>
      <c r="K64" s="10" t="n">
        <f aca="false">IF(F64&gt;0,I64/F64,"n/m")</f>
        <v>0.620491803278689</v>
      </c>
      <c r="L64" s="10" t="n">
        <f aca="false">IF(F64&gt;0,G64/F64,"n/m")</f>
        <v>0.620491803278689</v>
      </c>
      <c r="M64" s="9" t="str">
        <f aca="false">IF(COUNTIFS($A:$A,$A64,$E:$E,"&gt;="&amp;($E64-3),$E:$E,"&lt;="&amp;$E64)=4,SUMIFS($F:$F,$A:$A,$A64,$E:$E,"&gt;="&amp;($E64-3),$E:$E,"&lt;="&amp;$E64),"")</f>
        <v/>
      </c>
      <c r="N64" s="9" t="str">
        <f aca="false">IF(COUNTIFS($A:$A,$A64,$E:$E,"&gt;="&amp;($E64-3),$E:$E,"&lt;="&amp;$E64)=4,SUMIFS($I:$I,$A:$A,$A64,$E:$E,"&gt;="&amp;($E64-3),$E:$E,"&lt;="&amp;$E64),"")</f>
        <v/>
      </c>
      <c r="O64" s="10" t="str">
        <f aca="false">IF(AND(ISNUMBER(M64),M64&gt;0),N64/M64,"")</f>
        <v/>
      </c>
      <c r="P64" s="6" t="str">
        <f aca="false">IF(J64&lt;0,"Yes","")</f>
        <v/>
      </c>
    </row>
    <row r="65" customFormat="false" ht="15" hidden="false" customHeight="false" outlineLevel="0" collapsed="false">
      <c r="A65" s="6" t="s">
        <v>35</v>
      </c>
      <c r="B65" s="6" t="s">
        <v>73</v>
      </c>
      <c r="C65" s="6" t="s">
        <v>69</v>
      </c>
      <c r="D65" s="6" t="s">
        <v>74</v>
      </c>
      <c r="E65" s="6" t="n">
        <f aca="false">(2000+VALUE(RIGHT(B65,2)))*4+VALUE(MID(B65,2,1))</f>
        <v>8091</v>
      </c>
      <c r="F65" s="8" t="n">
        <f aca="false">SUMIFS(Ledger!$G:$G,Ledger!$A:$A,$A65,Ledger!$D:$D,$B65,Ledger!$C:$C,"operating_cash_flow")</f>
        <v>9.69</v>
      </c>
      <c r="G65" s="8" t="n">
        <f aca="false">SUMIFS(Ledger!$G:$G,Ledger!$A:$A,$A65,Ledger!$D:$D,$B65,Ledger!$C:$C,"capex_cash")</f>
        <v>9.38</v>
      </c>
      <c r="H65" s="8" t="n">
        <f aca="false">SUMIFS(Ledger!$G:$G,Ledger!$A:$A,$A65,Ledger!$D:$D,$B65,Ledger!$C:$C,"finance_leases")</f>
        <v>0</v>
      </c>
      <c r="I65" s="9" t="n">
        <f aca="false">G65+H65</f>
        <v>9.38</v>
      </c>
      <c r="J65" s="9" t="n">
        <f aca="false">F65-I65</f>
        <v>0.309999999999999</v>
      </c>
      <c r="K65" s="10" t="n">
        <f aca="false">IF(F65&gt;0,I65/F65,"n/m")</f>
        <v>0.968008255933953</v>
      </c>
      <c r="L65" s="10" t="n">
        <f aca="false">IF(F65&gt;0,G65/F65,"n/m")</f>
        <v>0.968008255933953</v>
      </c>
      <c r="M65" s="9" t="n">
        <f aca="false">IF(COUNTIFS($A:$A,$A65,$E:$E,"&gt;="&amp;($E65-3),$E:$E,"&lt;="&amp;$E65)=4,SUMIFS($F:$F,$A:$A,$A65,$E:$E,"&gt;="&amp;($E65-3),$E:$E,"&lt;="&amp;$E65),"")</f>
        <v>54.07</v>
      </c>
      <c r="N65" s="9" t="n">
        <f aca="false">IF(COUNTIFS($A:$A,$A65,$E:$E,"&gt;="&amp;($E65-3),$E:$E,"&lt;="&amp;$E65)=4,SUMIFS($I:$I,$A:$A,$A65,$E:$E,"&gt;="&amp;($E65-3),$E:$E,"&lt;="&amp;$E65),"")</f>
        <v>27.76</v>
      </c>
      <c r="O65" s="10" t="n">
        <f aca="false">IF(AND(ISNUMBER(M65),M65&gt;0),N65/M65,"")</f>
        <v>0.513408544479379</v>
      </c>
      <c r="P65" s="6" t="str">
        <f aca="false">IF(J65&lt;0,"Yes","")</f>
        <v/>
      </c>
    </row>
    <row r="66" customFormat="false" ht="15" hidden="false" customHeight="false" outlineLevel="0" collapsed="false">
      <c r="A66" s="6" t="s">
        <v>35</v>
      </c>
      <c r="B66" s="6" t="s">
        <v>76</v>
      </c>
      <c r="C66" s="6" t="s">
        <v>72</v>
      </c>
      <c r="D66" s="6" t="s">
        <v>77</v>
      </c>
      <c r="E66" s="6" t="n">
        <f aca="false">(2000+VALUE(RIGHT(B66,2)))*4+VALUE(MID(B66,2,1))</f>
        <v>8092</v>
      </c>
      <c r="F66" s="8" t="n">
        <f aca="false">SUMIFS(Ledger!$G:$G,Ledger!$A:$A,$A66,Ledger!$D:$D,$B66,Ledger!$C:$C,"operating_cash_flow")</f>
        <v>14.51</v>
      </c>
      <c r="G66" s="8" t="n">
        <f aca="false">SUMIFS(Ledger!$G:$G,Ledger!$A:$A,$A66,Ledger!$D:$D,$B66,Ledger!$C:$C,"capex_cash")</f>
        <v>9.04</v>
      </c>
      <c r="H66" s="8" t="n">
        <f aca="false">SUMIFS(Ledger!$G:$G,Ledger!$A:$A,$A66,Ledger!$D:$D,$B66,Ledger!$C:$C,"finance_leases")</f>
        <v>0</v>
      </c>
      <c r="I66" s="9" t="n">
        <f aca="false">G66+H66</f>
        <v>9.04</v>
      </c>
      <c r="J66" s="9" t="n">
        <f aca="false">F66-I66</f>
        <v>5.47</v>
      </c>
      <c r="K66" s="10" t="n">
        <f aca="false">IF(F66&gt;0,I66/F66,"n/m")</f>
        <v>0.623018607856651</v>
      </c>
      <c r="L66" s="10" t="n">
        <f aca="false">IF(F66&gt;0,G66/F66,"n/m")</f>
        <v>0.623018607856651</v>
      </c>
      <c r="M66" s="9" t="n">
        <f aca="false">IF(COUNTIFS($A:$A,$A66,$E:$E,"&gt;="&amp;($E66-3),$E:$E,"&lt;="&amp;$E66)=4,SUMIFS($F:$F,$A:$A,$A66,$E:$E,"&gt;="&amp;($E66-3),$E:$E,"&lt;="&amp;$E66),"")</f>
        <v>50.48</v>
      </c>
      <c r="N66" s="9" t="n">
        <f aca="false">IF(COUNTIFS($A:$A,$A66,$E:$E,"&gt;="&amp;($E66-3),$E:$E,"&lt;="&amp;$E66)=4,SUMIFS($I:$I,$A:$A,$A66,$E:$E,"&gt;="&amp;($E66-3),$E:$E,"&lt;="&amp;$E66),"")</f>
        <v>31.43</v>
      </c>
      <c r="O66" s="10" t="n">
        <f aca="false">IF(AND(ISNUMBER(M66),M66&gt;0),N66/M66,"")</f>
        <v>0.622622820919176</v>
      </c>
      <c r="P66" s="6" t="str">
        <f aca="false">IF(J66&lt;0,"Yes","")</f>
        <v/>
      </c>
    </row>
    <row r="67" customFormat="false" ht="15" hidden="false" customHeight="false" outlineLevel="0" collapsed="false">
      <c r="A67" s="6" t="s">
        <v>35</v>
      </c>
      <c r="B67" s="6" t="s">
        <v>79</v>
      </c>
      <c r="C67" s="6" t="s">
        <v>75</v>
      </c>
      <c r="D67" s="6" t="s">
        <v>80</v>
      </c>
      <c r="E67" s="6" t="n">
        <f aca="false">(2000+VALUE(RIGHT(B67,2)))*4+VALUE(MID(B67,2,1))</f>
        <v>8093</v>
      </c>
      <c r="F67" s="8" t="n">
        <f aca="false">SUMIFS(Ledger!$G:$G,Ledger!$A:$A,$A67,Ledger!$D:$D,$B67,Ledger!$C:$C,"operating_cash_flow")</f>
        <v>14</v>
      </c>
      <c r="G67" s="8" t="n">
        <f aca="false">SUMIFS(Ledger!$G:$G,Ledger!$A:$A,$A67,Ledger!$D:$D,$B67,Ledger!$C:$C,"capex_cash")</f>
        <v>6.84</v>
      </c>
      <c r="H67" s="8" t="n">
        <f aca="false">SUMIFS(Ledger!$G:$G,Ledger!$A:$A,$A67,Ledger!$D:$D,$B67,Ledger!$C:$C,"finance_leases")</f>
        <v>0</v>
      </c>
      <c r="I67" s="9" t="n">
        <f aca="false">G67+H67</f>
        <v>6.84</v>
      </c>
      <c r="J67" s="9" t="n">
        <f aca="false">F67-I67</f>
        <v>7.16</v>
      </c>
      <c r="K67" s="10" t="n">
        <f aca="false">IF(F67&gt;0,I67/F67,"n/m")</f>
        <v>0.488571428571429</v>
      </c>
      <c r="L67" s="10" t="n">
        <f aca="false">IF(F67&gt;0,G67/F67,"n/m")</f>
        <v>0.488571428571429</v>
      </c>
      <c r="M67" s="9" t="n">
        <f aca="false">IF(COUNTIFS($A:$A,$A67,$E:$E,"&gt;="&amp;($E67-3),$E:$E,"&lt;="&amp;$E67)=4,SUMIFS($F:$F,$A:$A,$A67,$E:$E,"&gt;="&amp;($E67-3),$E:$E,"&lt;="&amp;$E67),"")</f>
        <v>50.4</v>
      </c>
      <c r="N67" s="9" t="n">
        <f aca="false">IF(COUNTIFS($A:$A,$A67,$E:$E,"&gt;="&amp;($E67-3),$E:$E,"&lt;="&amp;$E67)=4,SUMIFS($I:$I,$A:$A,$A67,$E:$E,"&gt;="&amp;($E67-3),$E:$E,"&lt;="&amp;$E67),"")</f>
        <v>32.83</v>
      </c>
      <c r="O67" s="10" t="n">
        <f aca="false">IF(AND(ISNUMBER(M67),M67&gt;0),N67/M67,"")</f>
        <v>0.651388888888889</v>
      </c>
      <c r="P67" s="6" t="str">
        <f aca="false">IF(J67&lt;0,"Yes","")</f>
        <v/>
      </c>
    </row>
    <row r="68" customFormat="false" ht="15" hidden="false" customHeight="false" outlineLevel="0" collapsed="false">
      <c r="A68" s="6" t="s">
        <v>35</v>
      </c>
      <c r="B68" s="6" t="s">
        <v>82</v>
      </c>
      <c r="C68" s="6" t="s">
        <v>78</v>
      </c>
      <c r="D68" s="6" t="s">
        <v>83</v>
      </c>
      <c r="E68" s="6" t="n">
        <f aca="false">(2000+VALUE(RIGHT(B68,2)))*4+VALUE(MID(B68,2,1))</f>
        <v>8094</v>
      </c>
      <c r="F68" s="8" t="n">
        <f aca="false">SUMIFS(Ledger!$G:$G,Ledger!$A:$A,$A68,Ledger!$D:$D,$B68,Ledger!$C:$C,"operating_cash_flow")</f>
        <v>17.31</v>
      </c>
      <c r="G68" s="8" t="n">
        <f aca="false">SUMIFS(Ledger!$G:$G,Ledger!$A:$A,$A68,Ledger!$D:$D,$B68,Ledger!$C:$C,"capex_cash")</f>
        <v>6.22</v>
      </c>
      <c r="H68" s="8" t="n">
        <f aca="false">SUMIFS(Ledger!$G:$G,Ledger!$A:$A,$A68,Ledger!$D:$D,$B68,Ledger!$C:$C,"finance_leases")</f>
        <v>0</v>
      </c>
      <c r="I68" s="9" t="n">
        <f aca="false">G68+H68</f>
        <v>6.22</v>
      </c>
      <c r="J68" s="9" t="n">
        <f aca="false">F68-I68</f>
        <v>11.09</v>
      </c>
      <c r="K68" s="10" t="n">
        <f aca="false">IF(F68&gt;0,I68/F68,"n/m")</f>
        <v>0.359329867128827</v>
      </c>
      <c r="L68" s="10" t="n">
        <f aca="false">IF(F68&gt;0,G68/F68,"n/m")</f>
        <v>0.359329867128827</v>
      </c>
      <c r="M68" s="9" t="n">
        <f aca="false">IF(COUNTIFS($A:$A,$A68,$E:$E,"&gt;="&amp;($E68-3),$E:$E,"&lt;="&amp;$E68)=4,SUMIFS($F:$F,$A:$A,$A68,$E:$E,"&gt;="&amp;($E68-3),$E:$E,"&lt;="&amp;$E68),"")</f>
        <v>55.51</v>
      </c>
      <c r="N68" s="9" t="n">
        <f aca="false">IF(COUNTIFS($A:$A,$A68,$E:$E,"&gt;="&amp;($E68-3),$E:$E,"&lt;="&amp;$E68)=4,SUMIFS($I:$I,$A:$A,$A68,$E:$E,"&gt;="&amp;($E68-3),$E:$E,"&lt;="&amp;$E68),"")</f>
        <v>31.48</v>
      </c>
      <c r="O68" s="10" t="n">
        <f aca="false">IF(AND(ISNUMBER(M68),M68&gt;0),N68/M68,"")</f>
        <v>0.56710502612142</v>
      </c>
      <c r="P68" s="6" t="str">
        <f aca="false">IF(J68&lt;0,"Yes","")</f>
        <v/>
      </c>
    </row>
    <row r="69" customFormat="false" ht="15" hidden="false" customHeight="false" outlineLevel="0" collapsed="false">
      <c r="A69" s="6" t="s">
        <v>35</v>
      </c>
      <c r="B69" s="6" t="s">
        <v>85</v>
      </c>
      <c r="C69" s="6" t="s">
        <v>81</v>
      </c>
      <c r="D69" s="6" t="s">
        <v>86</v>
      </c>
      <c r="E69" s="6" t="n">
        <f aca="false">(2000+VALUE(RIGHT(B69,2)))*4+VALUE(MID(B69,2,1))</f>
        <v>8095</v>
      </c>
      <c r="F69" s="8" t="n">
        <f aca="false">SUMIFS(Ledger!$G:$G,Ledger!$A:$A,$A69,Ledger!$D:$D,$B69,Ledger!$C:$C,"operating_cash_flow")</f>
        <v>20.4</v>
      </c>
      <c r="G69" s="8" t="n">
        <f aca="false">SUMIFS(Ledger!$G:$G,Ledger!$A:$A,$A69,Ledger!$D:$D,$B69,Ledger!$C:$C,"capex_cash")</f>
        <v>6.54</v>
      </c>
      <c r="H69" s="8" t="n">
        <f aca="false">SUMIFS(Ledger!$G:$G,Ledger!$A:$A,$A69,Ledger!$D:$D,$B69,Ledger!$C:$C,"finance_leases")</f>
        <v>0</v>
      </c>
      <c r="I69" s="9" t="n">
        <f aca="false">G69+H69</f>
        <v>6.54</v>
      </c>
      <c r="J69" s="9" t="n">
        <f aca="false">F69-I69</f>
        <v>13.86</v>
      </c>
      <c r="K69" s="10" t="n">
        <f aca="false">IF(F69&gt;0,I69/F69,"n/m")</f>
        <v>0.320588235294118</v>
      </c>
      <c r="L69" s="10" t="n">
        <f aca="false">IF(F69&gt;0,G69/F69,"n/m")</f>
        <v>0.320588235294118</v>
      </c>
      <c r="M69" s="9" t="n">
        <f aca="false">IF(COUNTIFS($A:$A,$A69,$E:$E,"&gt;="&amp;($E69-3),$E:$E,"&lt;="&amp;$E69)=4,SUMIFS($F:$F,$A:$A,$A69,$E:$E,"&gt;="&amp;($E69-3),$E:$E,"&lt;="&amp;$E69),"")</f>
        <v>66.22</v>
      </c>
      <c r="N69" s="9" t="n">
        <f aca="false">IF(COUNTIFS($A:$A,$A69,$E:$E,"&gt;="&amp;($E69-3),$E:$E,"&lt;="&amp;$E69)=4,SUMIFS($I:$I,$A:$A,$A69,$E:$E,"&gt;="&amp;($E69-3),$E:$E,"&lt;="&amp;$E69),"")</f>
        <v>28.64</v>
      </c>
      <c r="O69" s="10" t="n">
        <f aca="false">IF(AND(ISNUMBER(M69),M69&gt;0),N69/M69,"")</f>
        <v>0.432497734823316</v>
      </c>
      <c r="P69" s="6" t="str">
        <f aca="false">IF(J69&lt;0,"Yes","")</f>
        <v/>
      </c>
    </row>
    <row r="70" customFormat="false" ht="15" hidden="false" customHeight="false" outlineLevel="0" collapsed="false">
      <c r="A70" s="6" t="s">
        <v>35</v>
      </c>
      <c r="B70" s="6" t="s">
        <v>88</v>
      </c>
      <c r="C70" s="6" t="s">
        <v>84</v>
      </c>
      <c r="D70" s="6" t="s">
        <v>89</v>
      </c>
      <c r="E70" s="6" t="n">
        <f aca="false">(2000+VALUE(RIGHT(B70,2)))*4+VALUE(MID(B70,2,1))</f>
        <v>8096</v>
      </c>
      <c r="F70" s="8" t="n">
        <f aca="false">SUMIFS(Ledger!$G:$G,Ledger!$A:$A,$A70,Ledger!$D:$D,$B70,Ledger!$C:$C,"operating_cash_flow")</f>
        <v>19.4</v>
      </c>
      <c r="G70" s="8" t="n">
        <f aca="false">SUMIFS(Ledger!$G:$G,Ledger!$A:$A,$A70,Ledger!$D:$D,$B70,Ledger!$C:$C,"capex_cash")</f>
        <v>7.67</v>
      </c>
      <c r="H70" s="8" t="n">
        <f aca="false">SUMIFS(Ledger!$G:$G,Ledger!$A:$A,$A70,Ledger!$D:$D,$B70,Ledger!$C:$C,"finance_leases")</f>
        <v>0</v>
      </c>
      <c r="I70" s="9" t="n">
        <f aca="false">G70+H70</f>
        <v>7.67</v>
      </c>
      <c r="J70" s="9" t="n">
        <f aca="false">F70-I70</f>
        <v>11.73</v>
      </c>
      <c r="K70" s="10" t="n">
        <f aca="false">IF(F70&gt;0,I70/F70,"n/m")</f>
        <v>0.395360824742268</v>
      </c>
      <c r="L70" s="10" t="n">
        <f aca="false">IF(F70&gt;0,G70/F70,"n/m")</f>
        <v>0.395360824742268</v>
      </c>
      <c r="M70" s="9" t="n">
        <f aca="false">IF(COUNTIFS($A:$A,$A70,$E:$E,"&gt;="&amp;($E70-3),$E:$E,"&lt;="&amp;$E70)=4,SUMIFS($F:$F,$A:$A,$A70,$E:$E,"&gt;="&amp;($E70-3),$E:$E,"&lt;="&amp;$E70),"")</f>
        <v>71.11</v>
      </c>
      <c r="N70" s="9" t="n">
        <f aca="false">IF(COUNTIFS($A:$A,$A70,$E:$E,"&gt;="&amp;($E70-3),$E:$E,"&lt;="&amp;$E70)=4,SUMIFS($I:$I,$A:$A,$A70,$E:$E,"&gt;="&amp;($E70-3),$E:$E,"&lt;="&amp;$E70),"")</f>
        <v>27.27</v>
      </c>
      <c r="O70" s="10" t="n">
        <f aca="false">IF(AND(ISNUMBER(M70),M70&gt;0),N70/M70,"")</f>
        <v>0.383490367036985</v>
      </c>
      <c r="P70" s="6" t="str">
        <f aca="false">IF(J70&lt;0,"Yes","")</f>
        <v/>
      </c>
    </row>
    <row r="71" customFormat="false" ht="15" hidden="false" customHeight="false" outlineLevel="0" collapsed="false">
      <c r="A71" s="6" t="s">
        <v>35</v>
      </c>
      <c r="B71" s="6" t="s">
        <v>91</v>
      </c>
      <c r="C71" s="6" t="s">
        <v>87</v>
      </c>
      <c r="D71" s="6" t="s">
        <v>92</v>
      </c>
      <c r="E71" s="6" t="n">
        <f aca="false">(2000+VALUE(RIGHT(B71,2)))*4+VALUE(MID(B71,2,1))</f>
        <v>8097</v>
      </c>
      <c r="F71" s="8" t="n">
        <f aca="false">SUMIFS(Ledger!$G:$G,Ledger!$A:$A,$A71,Ledger!$D:$D,$B71,Ledger!$C:$C,"operating_cash_flow")</f>
        <v>19.25</v>
      </c>
      <c r="G71" s="8" t="n">
        <f aca="false">SUMIFS(Ledger!$G:$G,Ledger!$A:$A,$A71,Ledger!$D:$D,$B71,Ledger!$C:$C,"capex_cash")</f>
        <v>6.4</v>
      </c>
      <c r="H71" s="8" t="n">
        <f aca="false">SUMIFS(Ledger!$G:$G,Ledger!$A:$A,$A71,Ledger!$D:$D,$B71,Ledger!$C:$C,"finance_leases")</f>
        <v>0.32</v>
      </c>
      <c r="I71" s="9" t="n">
        <f aca="false">G71+H71</f>
        <v>6.72</v>
      </c>
      <c r="J71" s="9" t="n">
        <f aca="false">F71-I71</f>
        <v>12.53</v>
      </c>
      <c r="K71" s="10" t="n">
        <f aca="false">IF(F71&gt;0,I71/F71,"n/m")</f>
        <v>0.349090909090909</v>
      </c>
      <c r="L71" s="10" t="n">
        <f aca="false">IF(F71&gt;0,G71/F71,"n/m")</f>
        <v>0.332467532467532</v>
      </c>
      <c r="M71" s="9" t="n">
        <f aca="false">IF(COUNTIFS($A:$A,$A71,$E:$E,"&gt;="&amp;($E71-3),$E:$E,"&lt;="&amp;$E71)=4,SUMIFS($F:$F,$A:$A,$A71,$E:$E,"&gt;="&amp;($E71-3),$E:$E,"&lt;="&amp;$E71),"")</f>
        <v>76.36</v>
      </c>
      <c r="N71" s="9" t="n">
        <f aca="false">IF(COUNTIFS($A:$A,$A71,$E:$E,"&gt;="&amp;($E71-3),$E:$E,"&lt;="&amp;$E71)=4,SUMIFS($I:$I,$A:$A,$A71,$E:$E,"&gt;="&amp;($E71-3),$E:$E,"&lt;="&amp;$E71),"")</f>
        <v>27.15</v>
      </c>
      <c r="O71" s="10" t="n">
        <f aca="false">IF(AND(ISNUMBER(M71),M71&gt;0),N71/M71,"")</f>
        <v>0.355552645364065</v>
      </c>
      <c r="P71" s="6" t="str">
        <f aca="false">IF(J71&lt;0,"Yes","")</f>
        <v/>
      </c>
    </row>
    <row r="72" customFormat="false" ht="15" hidden="false" customHeight="false" outlineLevel="0" collapsed="false">
      <c r="A72" s="6" t="s">
        <v>35</v>
      </c>
      <c r="B72" s="6" t="s">
        <v>94</v>
      </c>
      <c r="C72" s="6" t="s">
        <v>90</v>
      </c>
      <c r="D72" s="6" t="s">
        <v>95</v>
      </c>
      <c r="E72" s="6" t="n">
        <f aca="false">(2000+VALUE(RIGHT(B72,2)))*4+VALUE(MID(B72,2,1))</f>
        <v>8098</v>
      </c>
      <c r="F72" s="8" t="n">
        <f aca="false">SUMIFS(Ledger!$G:$G,Ledger!$A:$A,$A72,Ledger!$D:$D,$B72,Ledger!$C:$C,"operating_cash_flow")</f>
        <v>19.37</v>
      </c>
      <c r="G72" s="8" t="n">
        <f aca="false">SUMIFS(Ledger!$G:$G,Ledger!$A:$A,$A72,Ledger!$D:$D,$B72,Ledger!$C:$C,"capex_cash")</f>
        <v>8.17</v>
      </c>
      <c r="H72" s="8" t="n">
        <f aca="false">SUMIFS(Ledger!$G:$G,Ledger!$A:$A,$A72,Ledger!$D:$D,$B72,Ledger!$C:$C,"finance_leases")</f>
        <v>0.3</v>
      </c>
      <c r="I72" s="9" t="n">
        <f aca="false">G72+H72</f>
        <v>8.47</v>
      </c>
      <c r="J72" s="9" t="n">
        <f aca="false">F72-I72</f>
        <v>10.9</v>
      </c>
      <c r="K72" s="10" t="n">
        <f aca="false">IF(F72&gt;0,I72/F72,"n/m")</f>
        <v>0.437274135260712</v>
      </c>
      <c r="L72" s="10" t="n">
        <f aca="false">IF(F72&gt;0,G72/F72,"n/m")</f>
        <v>0.421786267423851</v>
      </c>
      <c r="M72" s="9" t="n">
        <f aca="false">IF(COUNTIFS($A:$A,$A72,$E:$E,"&gt;="&amp;($E72-3),$E:$E,"&lt;="&amp;$E72)=4,SUMIFS($F:$F,$A:$A,$A72,$E:$E,"&gt;="&amp;($E72-3),$E:$E,"&lt;="&amp;$E72),"")</f>
        <v>78.42</v>
      </c>
      <c r="N72" s="9" t="n">
        <f aca="false">IF(COUNTIFS($A:$A,$A72,$E:$E,"&gt;="&amp;($E72-3),$E:$E,"&lt;="&amp;$E72)=4,SUMIFS($I:$I,$A:$A,$A72,$E:$E,"&gt;="&amp;($E72-3),$E:$E,"&lt;="&amp;$E72),"")</f>
        <v>29.4</v>
      </c>
      <c r="O72" s="10" t="n">
        <f aca="false">IF(AND(ISNUMBER(M72),M72&gt;0),N72/M72,"")</f>
        <v>0.374904361132364</v>
      </c>
      <c r="P72" s="6" t="str">
        <f aca="false">IF(J72&lt;0,"Yes","")</f>
        <v/>
      </c>
    </row>
    <row r="73" customFormat="false" ht="15" hidden="false" customHeight="false" outlineLevel="0" collapsed="false">
      <c r="A73" s="6" t="s">
        <v>35</v>
      </c>
      <c r="B73" s="6" t="s">
        <v>97</v>
      </c>
      <c r="C73" s="6" t="s">
        <v>93</v>
      </c>
      <c r="D73" s="6" t="s">
        <v>98</v>
      </c>
      <c r="E73" s="6" t="n">
        <f aca="false">(2000+VALUE(RIGHT(B73,2)))*4+VALUE(MID(B73,2,1))</f>
        <v>8099</v>
      </c>
      <c r="F73" s="8" t="n">
        <f aca="false">SUMIFS(Ledger!$G:$G,Ledger!$A:$A,$A73,Ledger!$D:$D,$B73,Ledger!$C:$C,"operating_cash_flow")</f>
        <v>24.72</v>
      </c>
      <c r="G73" s="8" t="n">
        <f aca="false">SUMIFS(Ledger!$G:$G,Ledger!$A:$A,$A73,Ledger!$D:$D,$B73,Ledger!$C:$C,"capex_cash")</f>
        <v>8.26</v>
      </c>
      <c r="H73" s="8" t="n">
        <f aca="false">SUMIFS(Ledger!$G:$G,Ledger!$A:$A,$A73,Ledger!$D:$D,$B73,Ledger!$C:$C,"finance_leases")</f>
        <v>0.94</v>
      </c>
      <c r="I73" s="9" t="n">
        <f aca="false">G73+H73</f>
        <v>9.2</v>
      </c>
      <c r="J73" s="9" t="n">
        <f aca="false">F73-I73</f>
        <v>15.52</v>
      </c>
      <c r="K73" s="10" t="n">
        <f aca="false">IF(F73&gt;0,I73/F73,"n/m")</f>
        <v>0.372168284789644</v>
      </c>
      <c r="L73" s="10" t="n">
        <f aca="false">IF(F73&gt;0,G73/F73,"n/m")</f>
        <v>0.334142394822006</v>
      </c>
      <c r="M73" s="9" t="n">
        <f aca="false">IF(COUNTIFS($A:$A,$A73,$E:$E,"&gt;="&amp;($E73-3),$E:$E,"&lt;="&amp;$E73)=4,SUMIFS($F:$F,$A:$A,$A73,$E:$E,"&gt;="&amp;($E73-3),$E:$E,"&lt;="&amp;$E73),"")</f>
        <v>82.74</v>
      </c>
      <c r="N73" s="9" t="n">
        <f aca="false">IF(COUNTIFS($A:$A,$A73,$E:$E,"&gt;="&amp;($E73-3),$E:$E,"&lt;="&amp;$E73)=4,SUMIFS($I:$I,$A:$A,$A73,$E:$E,"&gt;="&amp;($E73-3),$E:$E,"&lt;="&amp;$E73),"")</f>
        <v>32.06</v>
      </c>
      <c r="O73" s="10" t="n">
        <f aca="false">IF(AND(ISNUMBER(M73),M73&gt;0),N73/M73,"")</f>
        <v>0.387478849407784</v>
      </c>
      <c r="P73" s="6" t="str">
        <f aca="false">IF(J73&lt;0,"Yes","")</f>
        <v/>
      </c>
    </row>
    <row r="74" customFormat="false" ht="15" hidden="false" customHeight="false" outlineLevel="0" collapsed="false">
      <c r="A74" s="6" t="s">
        <v>35</v>
      </c>
      <c r="B74" s="6" t="s">
        <v>100</v>
      </c>
      <c r="C74" s="6" t="s">
        <v>96</v>
      </c>
      <c r="D74" s="6" t="s">
        <v>101</v>
      </c>
      <c r="E74" s="6" t="n">
        <f aca="false">(2000+VALUE(RIGHT(B74,2)))*4+VALUE(MID(B74,2,1))</f>
        <v>8100</v>
      </c>
      <c r="F74" s="8" t="n">
        <f aca="false">SUMIFS(Ledger!$G:$G,Ledger!$A:$A,$A74,Ledger!$D:$D,$B74,Ledger!$C:$C,"operating_cash_flow")</f>
        <v>27.99</v>
      </c>
      <c r="G74" s="8" t="n">
        <f aca="false">SUMIFS(Ledger!$G:$G,Ledger!$A:$A,$A74,Ledger!$D:$D,$B74,Ledger!$C:$C,"capex_cash")</f>
        <v>14.43</v>
      </c>
      <c r="H74" s="8" t="n">
        <f aca="false">SUMIFS(Ledger!$G:$G,Ledger!$A:$A,$A74,Ledger!$D:$D,$B74,Ledger!$C:$C,"finance_leases")</f>
        <v>0.41</v>
      </c>
      <c r="I74" s="9" t="n">
        <f aca="false">G74+H74</f>
        <v>14.84</v>
      </c>
      <c r="J74" s="9" t="n">
        <f aca="false">F74-I74</f>
        <v>13.15</v>
      </c>
      <c r="K74" s="10" t="n">
        <f aca="false">IF(F74&gt;0,I74/F74,"n/m")</f>
        <v>0.530189353340479</v>
      </c>
      <c r="L74" s="10" t="n">
        <f aca="false">IF(F74&gt;0,G74/F74,"n/m")</f>
        <v>0.515541264737406</v>
      </c>
      <c r="M74" s="9" t="n">
        <f aca="false">IF(COUNTIFS($A:$A,$A74,$E:$E,"&gt;="&amp;($E74-3),$E:$E,"&lt;="&amp;$E74)=4,SUMIFS($F:$F,$A:$A,$A74,$E:$E,"&gt;="&amp;($E74-3),$E:$E,"&lt;="&amp;$E74),"")</f>
        <v>91.33</v>
      </c>
      <c r="N74" s="9" t="n">
        <f aca="false">IF(COUNTIFS($A:$A,$A74,$E:$E,"&gt;="&amp;($E74-3),$E:$E,"&lt;="&amp;$E74)=4,SUMIFS($I:$I,$A:$A,$A74,$E:$E,"&gt;="&amp;($E74-3),$E:$E,"&lt;="&amp;$E74),"")</f>
        <v>39.23</v>
      </c>
      <c r="O74" s="10" t="n">
        <f aca="false">IF(AND(ISNUMBER(M74),M74&gt;0),N74/M74,"")</f>
        <v>0.429541224132268</v>
      </c>
      <c r="P74" s="6" t="str">
        <f aca="false">IF(J74&lt;0,"Yes","")</f>
        <v/>
      </c>
    </row>
    <row r="75" customFormat="false" ht="15" hidden="false" customHeight="false" outlineLevel="0" collapsed="false">
      <c r="A75" s="6" t="s">
        <v>35</v>
      </c>
      <c r="B75" s="6" t="s">
        <v>103</v>
      </c>
      <c r="C75" s="6" t="s">
        <v>99</v>
      </c>
      <c r="D75" s="6" t="s">
        <v>104</v>
      </c>
      <c r="E75" s="6" t="n">
        <f aca="false">(2000+VALUE(RIGHT(B75,2)))*4+VALUE(MID(B75,2,1))</f>
        <v>8101</v>
      </c>
      <c r="F75" s="8" t="n">
        <f aca="false">SUMIFS(Ledger!$G:$G,Ledger!$A:$A,$A75,Ledger!$D:$D,$B75,Ledger!$C:$C,"operating_cash_flow")</f>
        <v>24.03</v>
      </c>
      <c r="G75" s="8" t="n">
        <f aca="false">SUMIFS(Ledger!$G:$G,Ledger!$A:$A,$A75,Ledger!$D:$D,$B75,Ledger!$C:$C,"capex_cash")</f>
        <v>12.94</v>
      </c>
      <c r="H75" s="8" t="n">
        <f aca="false">SUMIFS(Ledger!$G:$G,Ledger!$A:$A,$A75,Ledger!$D:$D,$B75,Ledger!$C:$C,"finance_leases")</f>
        <v>0.75</v>
      </c>
      <c r="I75" s="9" t="n">
        <f aca="false">G75+H75</f>
        <v>13.69</v>
      </c>
      <c r="J75" s="9" t="n">
        <f aca="false">F75-I75</f>
        <v>10.34</v>
      </c>
      <c r="K75" s="10" t="n">
        <f aca="false">IF(F75&gt;0,I75/F75,"n/m")</f>
        <v>0.569704535996671</v>
      </c>
      <c r="L75" s="10" t="n">
        <f aca="false">IF(F75&gt;0,G75/F75,"n/m")</f>
        <v>0.538493549729505</v>
      </c>
      <c r="M75" s="9" t="n">
        <f aca="false">IF(COUNTIFS($A:$A,$A75,$E:$E,"&gt;="&amp;($E75-3),$E:$E,"&lt;="&amp;$E75)=4,SUMIFS($F:$F,$A:$A,$A75,$E:$E,"&gt;="&amp;($E75-3),$E:$E,"&lt;="&amp;$E75),"")</f>
        <v>96.11</v>
      </c>
      <c r="N75" s="9" t="n">
        <f aca="false">IF(COUNTIFS($A:$A,$A75,$E:$E,"&gt;="&amp;($E75-3),$E:$E,"&lt;="&amp;$E75)=4,SUMIFS($I:$I,$A:$A,$A75,$E:$E,"&gt;="&amp;($E75-3),$E:$E,"&lt;="&amp;$E75),"")</f>
        <v>46.2</v>
      </c>
      <c r="O75" s="10" t="n">
        <f aca="false">IF(AND(ISNUMBER(M75),M75&gt;0),N75/M75,"")</f>
        <v>0.480699198834669</v>
      </c>
      <c r="P75" s="6" t="str">
        <f aca="false">IF(J75&lt;0,"Yes","")</f>
        <v/>
      </c>
    </row>
    <row r="76" customFormat="false" ht="15" hidden="false" customHeight="false" outlineLevel="0" collapsed="false">
      <c r="A76" s="6" t="s">
        <v>35</v>
      </c>
      <c r="B76" s="6" t="s">
        <v>106</v>
      </c>
      <c r="C76" s="6" t="s">
        <v>102</v>
      </c>
      <c r="D76" s="6" t="s">
        <v>107</v>
      </c>
      <c r="E76" s="6" t="n">
        <f aca="false">(2000+VALUE(RIGHT(B76,2)))*4+VALUE(MID(B76,2,1))</f>
        <v>8102</v>
      </c>
      <c r="F76" s="8" t="n">
        <f aca="false">SUMIFS(Ledger!$G:$G,Ledger!$A:$A,$A76,Ledger!$D:$D,$B76,Ledger!$C:$C,"operating_cash_flow")</f>
        <v>25.56</v>
      </c>
      <c r="G76" s="8" t="n">
        <f aca="false">SUMIFS(Ledger!$G:$G,Ledger!$A:$A,$A76,Ledger!$D:$D,$B76,Ledger!$C:$C,"capex_cash")</f>
        <v>16.54</v>
      </c>
      <c r="H76" s="8" t="n">
        <f aca="false">SUMIFS(Ledger!$G:$G,Ledger!$A:$A,$A76,Ledger!$D:$D,$B76,Ledger!$C:$C,"finance_leases")</f>
        <v>0.47</v>
      </c>
      <c r="I76" s="9" t="n">
        <f aca="false">G76+H76</f>
        <v>17.01</v>
      </c>
      <c r="J76" s="9" t="n">
        <f aca="false">F76-I76</f>
        <v>8.55</v>
      </c>
      <c r="K76" s="10" t="n">
        <f aca="false">IF(F76&gt;0,I76/F76,"n/m")</f>
        <v>0.665492957746479</v>
      </c>
      <c r="L76" s="10" t="n">
        <f aca="false">IF(F76&gt;0,G76/F76,"n/m")</f>
        <v>0.647104851330204</v>
      </c>
      <c r="M76" s="9" t="n">
        <f aca="false">IF(COUNTIFS($A:$A,$A76,$E:$E,"&gt;="&amp;($E76-3),$E:$E,"&lt;="&amp;$E76)=4,SUMIFS($F:$F,$A:$A,$A76,$E:$E,"&gt;="&amp;($E76-3),$E:$E,"&lt;="&amp;$E76),"")</f>
        <v>102.3</v>
      </c>
      <c r="N76" s="9" t="n">
        <f aca="false">IF(COUNTIFS($A:$A,$A76,$E:$E,"&gt;="&amp;($E76-3),$E:$E,"&lt;="&amp;$E76)=4,SUMIFS($I:$I,$A:$A,$A76,$E:$E,"&gt;="&amp;($E76-3),$E:$E,"&lt;="&amp;$E76),"")</f>
        <v>54.74</v>
      </c>
      <c r="O76" s="10" t="n">
        <f aca="false">IF(AND(ISNUMBER(M76),M76&gt;0),N76/M76,"")</f>
        <v>0.535092864125122</v>
      </c>
      <c r="P76" s="6" t="str">
        <f aca="false">IF(J76&lt;0,"Yes","")</f>
        <v/>
      </c>
    </row>
    <row r="77" customFormat="false" ht="15" hidden="false" customHeight="false" outlineLevel="0" collapsed="false">
      <c r="A77" s="6" t="s">
        <v>35</v>
      </c>
      <c r="B77" s="6" t="s">
        <v>109</v>
      </c>
      <c r="C77" s="6" t="s">
        <v>105</v>
      </c>
      <c r="D77" s="6" t="s">
        <v>110</v>
      </c>
      <c r="E77" s="6" t="n">
        <f aca="false">(2000+VALUE(RIGHT(B77,2)))*4+VALUE(MID(B77,2,1))</f>
        <v>8103</v>
      </c>
      <c r="F77" s="8" t="n">
        <f aca="false">SUMIFS(Ledger!$G:$G,Ledger!$A:$A,$A77,Ledger!$D:$D,$B77,Ledger!$C:$C,"operating_cash_flow")</f>
        <v>30</v>
      </c>
      <c r="G77" s="8" t="n">
        <f aca="false">SUMIFS(Ledger!$G:$G,Ledger!$A:$A,$A77,Ledger!$D:$D,$B77,Ledger!$C:$C,"capex_cash")</f>
        <v>18.83</v>
      </c>
      <c r="H77" s="8" t="n">
        <f aca="false">SUMIFS(Ledger!$G:$G,Ledger!$A:$A,$A77,Ledger!$D:$D,$B77,Ledger!$C:$C,"finance_leases")</f>
        <v>0.55</v>
      </c>
      <c r="I77" s="9" t="n">
        <f aca="false">G77+H77</f>
        <v>19.38</v>
      </c>
      <c r="J77" s="9" t="n">
        <f aca="false">F77-I77</f>
        <v>10.62</v>
      </c>
      <c r="K77" s="10" t="n">
        <f aca="false">IF(F77&gt;0,I77/F77,"n/m")</f>
        <v>0.646</v>
      </c>
      <c r="L77" s="10" t="n">
        <f aca="false">IF(F77&gt;0,G77/F77,"n/m")</f>
        <v>0.627666666666667</v>
      </c>
      <c r="M77" s="9" t="n">
        <f aca="false">IF(COUNTIFS($A:$A,$A77,$E:$E,"&gt;="&amp;($E77-3),$E:$E,"&lt;="&amp;$E77)=4,SUMIFS($F:$F,$A:$A,$A77,$E:$E,"&gt;="&amp;($E77-3),$E:$E,"&lt;="&amp;$E77),"")</f>
        <v>107.58</v>
      </c>
      <c r="N77" s="9" t="n">
        <f aca="false">IF(COUNTIFS($A:$A,$A77,$E:$E,"&gt;="&amp;($E77-3),$E:$E,"&lt;="&amp;$E77)=4,SUMIFS($I:$I,$A:$A,$A77,$E:$E,"&gt;="&amp;($E77-3),$E:$E,"&lt;="&amp;$E77),"")</f>
        <v>64.92</v>
      </c>
      <c r="O77" s="10" t="n">
        <f aca="false">IF(AND(ISNUMBER(M77),M77&gt;0),N77/M77,"")</f>
        <v>0.60345789180145</v>
      </c>
      <c r="P77" s="6" t="str">
        <f aca="false">IF(J77&lt;0,"Yes","")</f>
        <v/>
      </c>
    </row>
    <row r="78" customFormat="false" ht="15" hidden="false" customHeight="false" outlineLevel="0" collapsed="false">
      <c r="A78" s="6" t="s">
        <v>35</v>
      </c>
      <c r="B78" s="6" t="s">
        <v>112</v>
      </c>
      <c r="C78" s="6" t="s">
        <v>108</v>
      </c>
      <c r="D78" s="6" t="s">
        <v>113</v>
      </c>
      <c r="E78" s="6" t="n">
        <f aca="false">(2000+VALUE(RIGHT(B78,2)))*4+VALUE(MID(B78,2,1))</f>
        <v>8104</v>
      </c>
      <c r="F78" s="8" t="n">
        <f aca="false">SUMIFS(Ledger!$G:$G,Ledger!$A:$A,$A78,Ledger!$D:$D,$B78,Ledger!$C:$C,"operating_cash_flow")</f>
        <v>36.21</v>
      </c>
      <c r="G78" s="8" t="n">
        <f aca="false">SUMIFS(Ledger!$G:$G,Ledger!$A:$A,$A78,Ledger!$D:$D,$B78,Ledger!$C:$C,"capex_cash")</f>
        <v>21.38</v>
      </c>
      <c r="H78" s="8" t="n">
        <f aca="false">SUMIFS(Ledger!$G:$G,Ledger!$A:$A,$A78,Ledger!$D:$D,$B78,Ledger!$C:$C,"finance_leases")</f>
        <v>0.72</v>
      </c>
      <c r="I78" s="9" t="n">
        <f aca="false">G78+H78</f>
        <v>22.1</v>
      </c>
      <c r="J78" s="9" t="n">
        <f aca="false">F78-I78</f>
        <v>14.11</v>
      </c>
      <c r="K78" s="10" t="n">
        <f aca="false">IF(F78&gt;0,I78/F78,"n/m")</f>
        <v>0.610328638497653</v>
      </c>
      <c r="L78" s="10" t="n">
        <f aca="false">IF(F78&gt;0,G78/F78,"n/m")</f>
        <v>0.590444628555648</v>
      </c>
      <c r="M78" s="9" t="n">
        <f aca="false">IF(COUNTIFS($A:$A,$A78,$E:$E,"&gt;="&amp;($E78-3),$E:$E,"&lt;="&amp;$E78)=4,SUMIFS($F:$F,$A:$A,$A78,$E:$E,"&gt;="&amp;($E78-3),$E:$E,"&lt;="&amp;$E78),"")</f>
        <v>115.8</v>
      </c>
      <c r="N78" s="9" t="n">
        <f aca="false">IF(COUNTIFS($A:$A,$A78,$E:$E,"&gt;="&amp;($E78-3),$E:$E,"&lt;="&amp;$E78)=4,SUMIFS($I:$I,$A:$A,$A78,$E:$E,"&gt;="&amp;($E78-3),$E:$E,"&lt;="&amp;$E78),"")</f>
        <v>72.18</v>
      </c>
      <c r="O78" s="10" t="n">
        <f aca="false">IF(AND(ISNUMBER(M78),M78&gt;0),N78/M78,"")</f>
        <v>0.623316062176166</v>
      </c>
      <c r="P78" s="6" t="str">
        <f aca="false">IF(J78&lt;0,"Yes","")</f>
        <v/>
      </c>
    </row>
    <row r="79" customFormat="false" ht="15" hidden="false" customHeight="false" outlineLevel="0" collapsed="false">
      <c r="A79" s="6" t="s">
        <v>35</v>
      </c>
      <c r="B79" s="6" t="s">
        <v>115</v>
      </c>
      <c r="C79" s="6" t="s">
        <v>111</v>
      </c>
      <c r="D79" s="6" t="s">
        <v>116</v>
      </c>
      <c r="E79" s="6" t="n">
        <f aca="false">(2000+VALUE(RIGHT(B79,2)))*4+VALUE(MID(B79,2,1))</f>
        <v>8105</v>
      </c>
      <c r="F79" s="8" t="n">
        <f aca="false">SUMIFS(Ledger!$G:$G,Ledger!$A:$A,$A79,Ledger!$D:$D,$B79,Ledger!$C:$C,"operating_cash_flow")</f>
        <v>32.23</v>
      </c>
      <c r="G79" s="8" t="n">
        <f aca="false">SUMIFS(Ledger!$G:$G,Ledger!$A:$A,$A79,Ledger!$D:$D,$B79,Ledger!$C:$C,"capex_cash")</f>
        <v>19</v>
      </c>
      <c r="H79" s="8" t="n">
        <f aca="false">SUMIFS(Ledger!$G:$G,Ledger!$A:$A,$A79,Ledger!$D:$D,$B79,Ledger!$C:$C,"finance_leases")</f>
        <v>0.84</v>
      </c>
      <c r="I79" s="9" t="n">
        <f aca="false">G79+H79</f>
        <v>19.84</v>
      </c>
      <c r="J79" s="9" t="n">
        <f aca="false">F79-I79</f>
        <v>12.39</v>
      </c>
      <c r="K79" s="10" t="n">
        <f aca="false">IF(F79&gt;0,I79/F79,"n/m")</f>
        <v>0.615575550729134</v>
      </c>
      <c r="L79" s="10" t="n">
        <f aca="false">IF(F79&gt;0,G79/F79,"n/m")</f>
        <v>0.589512876202296</v>
      </c>
      <c r="M79" s="9" t="n">
        <f aca="false">IF(COUNTIFS($A:$A,$A79,$E:$E,"&gt;="&amp;($E79-3),$E:$E,"&lt;="&amp;$E79)=4,SUMIFS($F:$F,$A:$A,$A79,$E:$E,"&gt;="&amp;($E79-3),$E:$E,"&lt;="&amp;$E79),"")</f>
        <v>124</v>
      </c>
      <c r="N79" s="9" t="n">
        <f aca="false">IF(COUNTIFS($A:$A,$A79,$E:$E,"&gt;="&amp;($E79-3),$E:$E,"&lt;="&amp;$E79)=4,SUMIFS($I:$I,$A:$A,$A79,$E:$E,"&gt;="&amp;($E79-3),$E:$E,"&lt;="&amp;$E79),"")</f>
        <v>78.33</v>
      </c>
      <c r="O79" s="10" t="n">
        <f aca="false">IF(AND(ISNUMBER(M79),M79&gt;0),N79/M79,"")</f>
        <v>0.631693548387097</v>
      </c>
      <c r="P79" s="6" t="str">
        <f aca="false">IF(J79&lt;0,"Yes","")</f>
        <v/>
      </c>
    </row>
    <row r="80" customFormat="false" ht="15" hidden="false" customHeight="false" outlineLevel="0" collapsed="false">
      <c r="A80" s="6" t="s">
        <v>35</v>
      </c>
      <c r="B80" s="6" t="s">
        <v>118</v>
      </c>
      <c r="C80" s="6" t="s">
        <v>114</v>
      </c>
      <c r="D80" s="6" t="s">
        <v>119</v>
      </c>
      <c r="E80" s="6" t="n">
        <f aca="false">(2000+VALUE(RIGHT(B80,2)))*4+VALUE(MID(B80,2,1))</f>
        <v>8106</v>
      </c>
      <c r="F80" s="8" t="n">
        <f aca="false">SUMIFS(Ledger!$G:$G,Ledger!$A:$A,$A80,Ledger!$D:$D,$B80,Ledger!$C:$C,"operating_cash_flow")</f>
        <v>31.86</v>
      </c>
      <c r="G80" s="8" t="n">
        <f aca="false">SUMIFS(Ledger!$G:$G,Ledger!$A:$A,$A80,Ledger!$D:$D,$B80,Ledger!$C:$C,"capex_cash")</f>
        <v>30.12</v>
      </c>
      <c r="H80" s="8" t="n">
        <f aca="false">SUMIFS(Ledger!$G:$G,Ledger!$A:$A,$A80,Ledger!$D:$D,$B80,Ledger!$C:$C,"finance_leases")</f>
        <v>0.96</v>
      </c>
      <c r="I80" s="9" t="n">
        <f aca="false">G80+H80</f>
        <v>31.08</v>
      </c>
      <c r="J80" s="9" t="n">
        <f aca="false">F80-I80</f>
        <v>0.779999999999998</v>
      </c>
      <c r="K80" s="10" t="n">
        <f aca="false">IF(F80&gt;0,I80/F80,"n/m")</f>
        <v>0.975517890772128</v>
      </c>
      <c r="L80" s="10" t="n">
        <f aca="false">IF(F80&gt;0,G80/F80,"n/m")</f>
        <v>0.945386064030132</v>
      </c>
      <c r="M80" s="9" t="n">
        <f aca="false">IF(COUNTIFS($A:$A,$A80,$E:$E,"&gt;="&amp;($E80-3),$E:$E,"&lt;="&amp;$E80)=4,SUMIFS($F:$F,$A:$A,$A80,$E:$E,"&gt;="&amp;($E80-3),$E:$E,"&lt;="&amp;$E80),"")</f>
        <v>130.3</v>
      </c>
      <c r="N80" s="9" t="n">
        <f aca="false">IF(COUNTIFS($A:$A,$A80,$E:$E,"&gt;="&amp;($E80-3),$E:$E,"&lt;="&amp;$E80)=4,SUMIFS($I:$I,$A:$A,$A80,$E:$E,"&gt;="&amp;($E80-3),$E:$E,"&lt;="&amp;$E80),"")</f>
        <v>92.4</v>
      </c>
      <c r="O80" s="10" t="n">
        <f aca="false">IF(AND(ISNUMBER(M80),M80&gt;0),N80/M80,"")</f>
        <v>0.709132770529547</v>
      </c>
      <c r="P80" s="6" t="str">
        <f aca="false">IF(J80&lt;0,"Yes","")</f>
        <v/>
      </c>
    </row>
    <row r="81" customFormat="false" ht="15" hidden="false" customHeight="false" outlineLevel="0" collapsed="false">
      <c r="A81" s="6" t="s">
        <v>35</v>
      </c>
      <c r="B81" s="6" t="s">
        <v>138</v>
      </c>
      <c r="C81" s="6" t="s">
        <v>117</v>
      </c>
      <c r="D81" s="6" t="s">
        <v>139</v>
      </c>
      <c r="E81" s="6" t="n">
        <f aca="false">(2000+VALUE(RIGHT(B81,2)))*4+VALUE(MID(B81,2,1))</f>
        <v>8107</v>
      </c>
      <c r="F81" s="8" t="n">
        <f aca="false">SUMIFS(Ledger!$G:$G,Ledger!$A:$A,$A81,Ledger!$D:$D,$B81,Ledger!$C:$C,"operating_cash_flow")</f>
        <v>32.79</v>
      </c>
      <c r="G81" s="8" t="n">
        <f aca="false">SUMIFS(Ledger!$G:$G,Ledger!$A:$A,$A81,Ledger!$D:$D,$B81,Ledger!$C:$C,"capex_cash")</f>
        <v>33.94</v>
      </c>
      <c r="H81" s="8" t="n">
        <f aca="false">SUMIFS(Ledger!$G:$G,Ledger!$A:$A,$A81,Ledger!$D:$D,$B81,Ledger!$C:$C,"finance_leases")</f>
        <v>0.96</v>
      </c>
      <c r="I81" s="9" t="n">
        <f aca="false">G81+H81</f>
        <v>34.9</v>
      </c>
      <c r="J81" s="9" t="n">
        <f aca="false">F81-I81</f>
        <v>-2.11</v>
      </c>
      <c r="K81" s="10" t="n">
        <f aca="false">IF(F81&gt;0,I81/F81,"n/m")</f>
        <v>1.06434888685575</v>
      </c>
      <c r="L81" s="10" t="n">
        <f aca="false">IF(F81&gt;0,G81/F81,"n/m")</f>
        <v>1.03507166819152</v>
      </c>
      <c r="M81" s="9" t="n">
        <f aca="false">IF(COUNTIFS($A:$A,$A81,$E:$E,"&gt;="&amp;($E81-3),$E:$E,"&lt;="&amp;$E81)=4,SUMIFS($F:$F,$A:$A,$A81,$E:$E,"&gt;="&amp;($E81-3),$E:$E,"&lt;="&amp;$E81),"")</f>
        <v>133.09</v>
      </c>
      <c r="N81" s="9" t="n">
        <f aca="false">IF(COUNTIFS($A:$A,$A81,$E:$E,"&gt;="&amp;($E81-3),$E:$E,"&lt;="&amp;$E81)=4,SUMIFS($I:$I,$A:$A,$A81,$E:$E,"&gt;="&amp;($E81-3),$E:$E,"&lt;="&amp;$E81),"")</f>
        <v>107.92</v>
      </c>
      <c r="O81" s="10" t="n">
        <f aca="false">IF(AND(ISNUMBER(M81),M81&gt;0),N81/M81,"")</f>
        <v>0.81087985573672</v>
      </c>
      <c r="P81" s="6" t="str">
        <f aca="false">IF(J81&lt;0,"Yes","")</f>
        <v>Yes</v>
      </c>
    </row>
    <row r="82" customFormat="false" ht="15" hidden="false" customHeight="false" outlineLevel="0" collapsed="false">
      <c r="A82" s="6" t="s">
        <v>38</v>
      </c>
      <c r="B82" s="6" t="s">
        <v>64</v>
      </c>
      <c r="C82" s="6" t="s">
        <v>66</v>
      </c>
      <c r="D82" s="6" t="s">
        <v>142</v>
      </c>
      <c r="E82" s="6" t="n">
        <f aca="false">(2000+VALUE(RIGHT(B82,2)))*4+VALUE(MID(B82,2,1))</f>
        <v>8088</v>
      </c>
      <c r="F82" s="8" t="n">
        <f aca="false">SUMIFS(Ledger!$G:$G,Ledger!$A:$A,$A82,Ledger!$D:$D,$B82,Ledger!$C:$C,"operating_cash_flow")</f>
        <v>-3.68</v>
      </c>
      <c r="G82" s="8" t="n">
        <f aca="false">SUMIFS(Ledger!$G:$G,Ledger!$A:$A,$A82,Ledger!$D:$D,$B82,Ledger!$C:$C,"capex_cash")</f>
        <v>0.925</v>
      </c>
      <c r="H82" s="8" t="n">
        <f aca="false">SUMIFS(Ledger!$G:$G,Ledger!$A:$A,$A82,Ledger!$D:$D,$B82,Ledger!$C:$C,"finance_leases")</f>
        <v>0</v>
      </c>
      <c r="I82" s="9" t="n">
        <f aca="false">G82+H82</f>
        <v>0.925</v>
      </c>
      <c r="J82" s="9" t="n">
        <f aca="false">F82-I82</f>
        <v>-4.605</v>
      </c>
      <c r="K82" s="10" t="str">
        <f aca="false">IF(F82&gt;0,I82/F82,"n/m")</f>
        <v>n/m</v>
      </c>
      <c r="L82" s="10" t="str">
        <f aca="false">IF(F82&gt;0,G82/F82,"n/m")</f>
        <v>n/m</v>
      </c>
      <c r="M82" s="9" t="str">
        <f aca="false">IF(COUNTIFS($A:$A,$A82,$E:$E,"&gt;="&amp;($E82-3),$E:$E,"&lt;="&amp;$E82)=4,SUMIFS($F:$F,$A:$A,$A82,$E:$E,"&gt;="&amp;($E82-3),$E:$E,"&lt;="&amp;$E82),"")</f>
        <v/>
      </c>
      <c r="N82" s="9" t="str">
        <f aca="false">IF(COUNTIFS($A:$A,$A82,$E:$E,"&gt;="&amp;($E82-3),$E:$E,"&lt;="&amp;$E82)=4,SUMIFS($I:$I,$A:$A,$A82,$E:$E,"&gt;="&amp;($E82-3),$E:$E,"&lt;="&amp;$E82),"")</f>
        <v/>
      </c>
      <c r="O82" s="10" t="str">
        <f aca="false">IF(AND(ISNUMBER(M82),M82&gt;0),N82/M82,"")</f>
        <v/>
      </c>
      <c r="P82" s="6" t="str">
        <f aca="false">IF(J82&lt;0,"Yes","")</f>
        <v>Yes</v>
      </c>
    </row>
    <row r="83" customFormat="false" ht="15" hidden="false" customHeight="false" outlineLevel="0" collapsed="false">
      <c r="A83" s="6" t="s">
        <v>38</v>
      </c>
      <c r="B83" s="6" t="s">
        <v>67</v>
      </c>
      <c r="C83" s="6" t="s">
        <v>69</v>
      </c>
      <c r="D83" s="6" t="s">
        <v>143</v>
      </c>
      <c r="E83" s="6" t="n">
        <f aca="false">(2000+VALUE(RIGHT(B83,2)))*4+VALUE(MID(B83,2,1))</f>
        <v>8089</v>
      </c>
      <c r="F83" s="8" t="n">
        <f aca="false">SUMIFS(Ledger!$G:$G,Ledger!$A:$A,$A83,Ledger!$D:$D,$B83,Ledger!$C:$C,"operating_cash_flow")</f>
        <v>3.85</v>
      </c>
      <c r="G83" s="8" t="n">
        <f aca="false">SUMIFS(Ledger!$G:$G,Ledger!$A:$A,$A83,Ledger!$D:$D,$B83,Ledger!$C:$C,"capex_cash")</f>
        <v>1.1</v>
      </c>
      <c r="H83" s="8" t="n">
        <f aca="false">SUMIFS(Ledger!$G:$G,Ledger!$A:$A,$A83,Ledger!$D:$D,$B83,Ledger!$C:$C,"finance_leases")</f>
        <v>0</v>
      </c>
      <c r="I83" s="9" t="n">
        <f aca="false">G83+H83</f>
        <v>1.1</v>
      </c>
      <c r="J83" s="9" t="n">
        <f aca="false">F83-I83</f>
        <v>2.75</v>
      </c>
      <c r="K83" s="10" t="n">
        <f aca="false">IF(F83&gt;0,I83/F83,"n/m")</f>
        <v>0.285714285714286</v>
      </c>
      <c r="L83" s="10" t="n">
        <f aca="false">IF(F83&gt;0,G83/F83,"n/m")</f>
        <v>0.285714285714286</v>
      </c>
      <c r="M83" s="9" t="str">
        <f aca="false">IF(COUNTIFS($A:$A,$A83,$E:$E,"&gt;="&amp;($E83-3),$E:$E,"&lt;="&amp;$E83)=4,SUMIFS($F:$F,$A:$A,$A83,$E:$E,"&gt;="&amp;($E83-3),$E:$E,"&lt;="&amp;$E83),"")</f>
        <v/>
      </c>
      <c r="N83" s="9" t="str">
        <f aca="false">IF(COUNTIFS($A:$A,$A83,$E:$E,"&gt;="&amp;($E83-3),$E:$E,"&lt;="&amp;$E83)=4,SUMIFS($I:$I,$A:$A,$A83,$E:$E,"&gt;="&amp;($E83-3),$E:$E,"&lt;="&amp;$E83),"")</f>
        <v/>
      </c>
      <c r="O83" s="10" t="str">
        <f aca="false">IF(AND(ISNUMBER(M83),M83&gt;0),N83/M83,"")</f>
        <v/>
      </c>
      <c r="P83" s="6" t="str">
        <f aca="false">IF(J83&lt;0,"Yes","")</f>
        <v/>
      </c>
    </row>
    <row r="84" customFormat="false" ht="15" hidden="false" customHeight="false" outlineLevel="0" collapsed="false">
      <c r="A84" s="6" t="s">
        <v>38</v>
      </c>
      <c r="B84" s="6" t="s">
        <v>70</v>
      </c>
      <c r="C84" s="6" t="s">
        <v>72</v>
      </c>
      <c r="D84" s="6" t="s">
        <v>144</v>
      </c>
      <c r="E84" s="6" t="n">
        <f aca="false">(2000+VALUE(RIGHT(B84,2)))*4+VALUE(MID(B84,2,1))</f>
        <v>8090</v>
      </c>
      <c r="F84" s="8" t="n">
        <f aca="false">SUMIFS(Ledger!$G:$G,Ledger!$A:$A,$A84,Ledger!$D:$D,$B84,Ledger!$C:$C,"operating_cash_flow")</f>
        <v>3.98</v>
      </c>
      <c r="G84" s="8" t="n">
        <f aca="false">SUMIFS(Ledger!$G:$G,Ledger!$A:$A,$A84,Ledger!$D:$D,$B84,Ledger!$C:$C,"capex_cash")</f>
        <v>1.42</v>
      </c>
      <c r="H84" s="8" t="n">
        <f aca="false">SUMIFS(Ledger!$G:$G,Ledger!$A:$A,$A84,Ledger!$D:$D,$B84,Ledger!$C:$C,"finance_leases")</f>
        <v>0</v>
      </c>
      <c r="I84" s="9" t="n">
        <f aca="false">G84+H84</f>
        <v>1.42</v>
      </c>
      <c r="J84" s="9" t="n">
        <f aca="false">F84-I84</f>
        <v>2.56</v>
      </c>
      <c r="K84" s="10" t="n">
        <f aca="false">IF(F84&gt;0,I84/F84,"n/m")</f>
        <v>0.35678391959799</v>
      </c>
      <c r="L84" s="10" t="n">
        <f aca="false">IF(F84&gt;0,G84/F84,"n/m")</f>
        <v>0.35678391959799</v>
      </c>
      <c r="M84" s="9" t="str">
        <f aca="false">IF(COUNTIFS($A:$A,$A84,$E:$E,"&gt;="&amp;($E84-3),$E:$E,"&lt;="&amp;$E84)=4,SUMIFS($F:$F,$A:$A,$A84,$E:$E,"&gt;="&amp;($E84-3),$E:$E,"&lt;="&amp;$E84),"")</f>
        <v/>
      </c>
      <c r="N84" s="9" t="str">
        <f aca="false">IF(COUNTIFS($A:$A,$A84,$E:$E,"&gt;="&amp;($E84-3),$E:$E,"&lt;="&amp;$E84)=4,SUMIFS($I:$I,$A:$A,$A84,$E:$E,"&gt;="&amp;($E84-3),$E:$E,"&lt;="&amp;$E84),"")</f>
        <v/>
      </c>
      <c r="O84" s="10" t="str">
        <f aca="false">IF(AND(ISNUMBER(M84),M84&gt;0),N84/M84,"")</f>
        <v/>
      </c>
      <c r="P84" s="6" t="str">
        <f aca="false">IF(J84&lt;0,"Yes","")</f>
        <v/>
      </c>
    </row>
    <row r="85" customFormat="false" ht="15" hidden="false" customHeight="false" outlineLevel="0" collapsed="false">
      <c r="A85" s="6" t="s">
        <v>38</v>
      </c>
      <c r="B85" s="6" t="s">
        <v>73</v>
      </c>
      <c r="C85" s="6" t="s">
        <v>75</v>
      </c>
      <c r="D85" s="6" t="s">
        <v>145</v>
      </c>
      <c r="E85" s="6" t="n">
        <f aca="false">(2000+VALUE(RIGHT(B85,2)))*4+VALUE(MID(B85,2,1))</f>
        <v>8091</v>
      </c>
      <c r="F85" s="8" t="n">
        <f aca="false">SUMIFS(Ledger!$G:$G,Ledger!$A:$A,$A85,Ledger!$D:$D,$B85,Ledger!$C:$C,"operating_cash_flow")</f>
        <v>6.39</v>
      </c>
      <c r="G85" s="8" t="n">
        <f aca="false">SUMIFS(Ledger!$G:$G,Ledger!$A:$A,$A85,Ledger!$D:$D,$B85,Ledger!$C:$C,"capex_cash")</f>
        <v>1.72</v>
      </c>
      <c r="H85" s="8" t="n">
        <f aca="false">SUMIFS(Ledger!$G:$G,Ledger!$A:$A,$A85,Ledger!$D:$D,$B85,Ledger!$C:$C,"finance_leases")</f>
        <v>0</v>
      </c>
      <c r="I85" s="9" t="n">
        <f aca="false">G85+H85</f>
        <v>1.72</v>
      </c>
      <c r="J85" s="9" t="n">
        <f aca="false">F85-I85</f>
        <v>4.67</v>
      </c>
      <c r="K85" s="10" t="n">
        <f aca="false">IF(F85&gt;0,I85/F85,"n/m")</f>
        <v>0.269170579029734</v>
      </c>
      <c r="L85" s="10" t="n">
        <f aca="false">IF(F85&gt;0,G85/F85,"n/m")</f>
        <v>0.269170579029734</v>
      </c>
      <c r="M85" s="9" t="n">
        <f aca="false">IF(COUNTIFS($A:$A,$A85,$E:$E,"&gt;="&amp;($E85-3),$E:$E,"&lt;="&amp;$E85)=4,SUMIFS($F:$F,$A:$A,$A85,$E:$E,"&gt;="&amp;($E85-3),$E:$E,"&lt;="&amp;$E85),"")</f>
        <v>10.54</v>
      </c>
      <c r="N85" s="9" t="n">
        <f aca="false">IF(COUNTIFS($A:$A,$A85,$E:$E,"&gt;="&amp;($E85-3),$E:$E,"&lt;="&amp;$E85)=4,SUMIFS($I:$I,$A:$A,$A85,$E:$E,"&gt;="&amp;($E85-3),$E:$E,"&lt;="&amp;$E85),"")</f>
        <v>5.165</v>
      </c>
      <c r="O85" s="10" t="n">
        <f aca="false">IF(AND(ISNUMBER(M85),M85&gt;0),N85/M85,"")</f>
        <v>0.490037950664137</v>
      </c>
      <c r="P85" s="6" t="str">
        <f aca="false">IF(J85&lt;0,"Yes","")</f>
        <v/>
      </c>
    </row>
    <row r="86" customFormat="false" ht="15" hidden="false" customHeight="false" outlineLevel="0" collapsed="false">
      <c r="A86" s="6" t="s">
        <v>38</v>
      </c>
      <c r="B86" s="6" t="s">
        <v>76</v>
      </c>
      <c r="C86" s="6" t="s">
        <v>78</v>
      </c>
      <c r="D86" s="6" t="s">
        <v>146</v>
      </c>
      <c r="E86" s="6" t="n">
        <f aca="false">(2000+VALUE(RIGHT(B86,2)))*4+VALUE(MID(B86,2,1))</f>
        <v>8092</v>
      </c>
      <c r="F86" s="8" t="n">
        <f aca="false">SUMIFS(Ledger!$G:$G,Ledger!$A:$A,$A86,Ledger!$D:$D,$B86,Ledger!$C:$C,"operating_cash_flow")</f>
        <v>0.849</v>
      </c>
      <c r="G86" s="8" t="n">
        <f aca="false">SUMIFS(Ledger!$G:$G,Ledger!$A:$A,$A86,Ledger!$D:$D,$B86,Ledger!$C:$C,"capex_cash")</f>
        <v>2.44</v>
      </c>
      <c r="H86" s="8" t="n">
        <f aca="false">SUMIFS(Ledger!$G:$G,Ledger!$A:$A,$A86,Ledger!$D:$D,$B86,Ledger!$C:$C,"finance_leases")</f>
        <v>0</v>
      </c>
      <c r="I86" s="9" t="n">
        <f aca="false">G86+H86</f>
        <v>2.44</v>
      </c>
      <c r="J86" s="9" t="n">
        <f aca="false">F86-I86</f>
        <v>-1.591</v>
      </c>
      <c r="K86" s="10" t="n">
        <f aca="false">IF(F86&gt;0,I86/F86,"n/m")</f>
        <v>2.87396937573616</v>
      </c>
      <c r="L86" s="10" t="n">
        <f aca="false">IF(F86&gt;0,G86/F86,"n/m")</f>
        <v>2.87396937573616</v>
      </c>
      <c r="M86" s="9" t="n">
        <f aca="false">IF(COUNTIFS($A:$A,$A86,$E:$E,"&gt;="&amp;($E86-3),$E:$E,"&lt;="&amp;$E86)=4,SUMIFS($F:$F,$A:$A,$A86,$E:$E,"&gt;="&amp;($E86-3),$E:$E,"&lt;="&amp;$E86),"")</f>
        <v>15.069</v>
      </c>
      <c r="N86" s="9" t="n">
        <f aca="false">IF(COUNTIFS($A:$A,$A86,$E:$E,"&gt;="&amp;($E86-3),$E:$E,"&lt;="&amp;$E86)=4,SUMIFS($I:$I,$A:$A,$A86,$E:$E,"&gt;="&amp;($E86-3),$E:$E,"&lt;="&amp;$E86),"")</f>
        <v>6.68</v>
      </c>
      <c r="O86" s="10" t="n">
        <f aca="false">IF(AND(ISNUMBER(M86),M86&gt;0),N86/M86,"")</f>
        <v>0.443294180104851</v>
      </c>
      <c r="P86" s="6" t="str">
        <f aca="false">IF(J86&lt;0,"Yes","")</f>
        <v>Yes</v>
      </c>
    </row>
    <row r="87" customFormat="false" ht="15" hidden="false" customHeight="false" outlineLevel="0" collapsed="false">
      <c r="A87" s="6" t="s">
        <v>38</v>
      </c>
      <c r="B87" s="6" t="s">
        <v>79</v>
      </c>
      <c r="C87" s="6" t="s">
        <v>81</v>
      </c>
      <c r="D87" s="6" t="s">
        <v>147</v>
      </c>
      <c r="E87" s="6" t="n">
        <f aca="false">(2000+VALUE(RIGHT(B87,2)))*4+VALUE(MID(B87,2,1))</f>
        <v>8093</v>
      </c>
      <c r="F87" s="8" t="n">
        <f aca="false">SUMIFS(Ledger!$G:$G,Ledger!$A:$A,$A87,Ledger!$D:$D,$B87,Ledger!$C:$C,"operating_cash_flow")</f>
        <v>4.28</v>
      </c>
      <c r="G87" s="8" t="n">
        <f aca="false">SUMIFS(Ledger!$G:$G,Ledger!$A:$A,$A87,Ledger!$D:$D,$B87,Ledger!$C:$C,"capex_cash")</f>
        <v>2.63</v>
      </c>
      <c r="H87" s="8" t="n">
        <f aca="false">SUMIFS(Ledger!$G:$G,Ledger!$A:$A,$A87,Ledger!$D:$D,$B87,Ledger!$C:$C,"finance_leases")</f>
        <v>0</v>
      </c>
      <c r="I87" s="9" t="n">
        <f aca="false">G87+H87</f>
        <v>2.63</v>
      </c>
      <c r="J87" s="9" t="n">
        <f aca="false">F87-I87</f>
        <v>1.65</v>
      </c>
      <c r="K87" s="10" t="n">
        <f aca="false">IF(F87&gt;0,I87/F87,"n/m")</f>
        <v>0.614485981308411</v>
      </c>
      <c r="L87" s="10" t="n">
        <f aca="false">IF(F87&gt;0,G87/F87,"n/m")</f>
        <v>0.614485981308411</v>
      </c>
      <c r="M87" s="9" t="n">
        <f aca="false">IF(COUNTIFS($A:$A,$A87,$E:$E,"&gt;="&amp;($E87-3),$E:$E,"&lt;="&amp;$E87)=4,SUMIFS($F:$F,$A:$A,$A87,$E:$E,"&gt;="&amp;($E87-3),$E:$E,"&lt;="&amp;$E87),"")</f>
        <v>15.499</v>
      </c>
      <c r="N87" s="9" t="n">
        <f aca="false">IF(COUNTIFS($A:$A,$A87,$E:$E,"&gt;="&amp;($E87-3),$E:$E,"&lt;="&amp;$E87)=4,SUMIFS($I:$I,$A:$A,$A87,$E:$E,"&gt;="&amp;($E87-3),$E:$E,"&lt;="&amp;$E87),"")</f>
        <v>8.21</v>
      </c>
      <c r="O87" s="10" t="n">
        <f aca="false">IF(AND(ISNUMBER(M87),M87&gt;0),N87/M87,"")</f>
        <v>0.529711594296406</v>
      </c>
      <c r="P87" s="6" t="str">
        <f aca="false">IF(J87&lt;0,"Yes","")</f>
        <v/>
      </c>
    </row>
    <row r="88" customFormat="false" ht="15" hidden="false" customHeight="false" outlineLevel="0" collapsed="false">
      <c r="A88" s="6" t="s">
        <v>38</v>
      </c>
      <c r="B88" s="6" t="s">
        <v>82</v>
      </c>
      <c r="C88" s="6" t="s">
        <v>84</v>
      </c>
      <c r="D88" s="6" t="s">
        <v>148</v>
      </c>
      <c r="E88" s="6" t="n">
        <f aca="false">(2000+VALUE(RIGHT(B88,2)))*4+VALUE(MID(B88,2,1))</f>
        <v>8094</v>
      </c>
      <c r="F88" s="8" t="n">
        <f aca="false">SUMIFS(Ledger!$G:$G,Ledger!$A:$A,$A88,Ledger!$D:$D,$B88,Ledger!$C:$C,"operating_cash_flow")</f>
        <v>5.65</v>
      </c>
      <c r="G88" s="8" t="n">
        <f aca="false">SUMIFS(Ledger!$G:$G,Ledger!$A:$A,$A88,Ledger!$D:$D,$B88,Ledger!$C:$C,"capex_cash")</f>
        <v>1.91</v>
      </c>
      <c r="H88" s="8" t="n">
        <f aca="false">SUMIFS(Ledger!$G:$G,Ledger!$A:$A,$A88,Ledger!$D:$D,$B88,Ledger!$C:$C,"finance_leases")</f>
        <v>0</v>
      </c>
      <c r="I88" s="9" t="n">
        <f aca="false">G88+H88</f>
        <v>1.91</v>
      </c>
      <c r="J88" s="9" t="n">
        <f aca="false">F88-I88</f>
        <v>3.74</v>
      </c>
      <c r="K88" s="10" t="n">
        <f aca="false">IF(F88&gt;0,I88/F88,"n/m")</f>
        <v>0.338053097345133</v>
      </c>
      <c r="L88" s="10" t="n">
        <f aca="false">IF(F88&gt;0,G88/F88,"n/m")</f>
        <v>0.338053097345133</v>
      </c>
      <c r="M88" s="9" t="n">
        <f aca="false">IF(COUNTIFS($A:$A,$A88,$E:$E,"&gt;="&amp;($E88-3),$E:$E,"&lt;="&amp;$E88)=4,SUMIFS($F:$F,$A:$A,$A88,$E:$E,"&gt;="&amp;($E88-3),$E:$E,"&lt;="&amp;$E88),"")</f>
        <v>17.169</v>
      </c>
      <c r="N88" s="9" t="n">
        <f aca="false">IF(COUNTIFS($A:$A,$A88,$E:$E,"&gt;="&amp;($E88-3),$E:$E,"&lt;="&amp;$E88)=4,SUMIFS($I:$I,$A:$A,$A88,$E:$E,"&gt;="&amp;($E88-3),$E:$E,"&lt;="&amp;$E88),"")</f>
        <v>8.7</v>
      </c>
      <c r="O88" s="10" t="n">
        <f aca="false">IF(AND(ISNUMBER(M88),M88&gt;0),N88/M88,"")</f>
        <v>0.50672724095754</v>
      </c>
      <c r="P88" s="6" t="str">
        <f aca="false">IF(J88&lt;0,"Yes","")</f>
        <v/>
      </c>
    </row>
    <row r="89" customFormat="false" ht="15" hidden="false" customHeight="false" outlineLevel="0" collapsed="false">
      <c r="A89" s="6" t="s">
        <v>38</v>
      </c>
      <c r="B89" s="6" t="s">
        <v>85</v>
      </c>
      <c r="C89" s="6" t="s">
        <v>87</v>
      </c>
      <c r="D89" s="6" t="s">
        <v>149</v>
      </c>
      <c r="E89" s="6" t="n">
        <f aca="false">(2000+VALUE(RIGHT(B89,2)))*4+VALUE(MID(B89,2,1))</f>
        <v>8095</v>
      </c>
      <c r="F89" s="8" t="n">
        <f aca="false">SUMIFS(Ledger!$G:$G,Ledger!$A:$A,$A89,Ledger!$D:$D,$B89,Ledger!$C:$C,"operating_cash_flow")</f>
        <v>6.97</v>
      </c>
      <c r="G89" s="8" t="n">
        <f aca="false">SUMIFS(Ledger!$G:$G,Ledger!$A:$A,$A89,Ledger!$D:$D,$B89,Ledger!$C:$C,"capex_cash")</f>
        <v>1.31</v>
      </c>
      <c r="H89" s="8" t="n">
        <f aca="false">SUMIFS(Ledger!$G:$G,Ledger!$A:$A,$A89,Ledger!$D:$D,$B89,Ledger!$C:$C,"finance_leases")</f>
        <v>0</v>
      </c>
      <c r="I89" s="9" t="n">
        <f aca="false">G89+H89</f>
        <v>1.31</v>
      </c>
      <c r="J89" s="9" t="n">
        <f aca="false">F89-I89</f>
        <v>5.66</v>
      </c>
      <c r="K89" s="10" t="n">
        <f aca="false">IF(F89&gt;0,I89/F89,"n/m")</f>
        <v>0.187948350071736</v>
      </c>
      <c r="L89" s="10" t="n">
        <f aca="false">IF(F89&gt;0,G89/F89,"n/m")</f>
        <v>0.187948350071736</v>
      </c>
      <c r="M89" s="9" t="n">
        <f aca="false">IF(COUNTIFS($A:$A,$A89,$E:$E,"&gt;="&amp;($E89-3),$E:$E,"&lt;="&amp;$E89)=4,SUMIFS($F:$F,$A:$A,$A89,$E:$E,"&gt;="&amp;($E89-3),$E:$E,"&lt;="&amp;$E89),"")</f>
        <v>17.749</v>
      </c>
      <c r="N89" s="9" t="n">
        <f aca="false">IF(COUNTIFS($A:$A,$A89,$E:$E,"&gt;="&amp;($E89-3),$E:$E,"&lt;="&amp;$E89)=4,SUMIFS($I:$I,$A:$A,$A89,$E:$E,"&gt;="&amp;($E89-3),$E:$E,"&lt;="&amp;$E89),"")</f>
        <v>8.29</v>
      </c>
      <c r="O89" s="10" t="n">
        <f aca="false">IF(AND(ISNUMBER(M89),M89&gt;0),N89/M89,"")</f>
        <v>0.467068567243225</v>
      </c>
      <c r="P89" s="6" t="str">
        <f aca="false">IF(J89&lt;0,"Yes","")</f>
        <v/>
      </c>
    </row>
    <row r="90" customFormat="false" ht="15" hidden="false" customHeight="false" outlineLevel="0" collapsed="false">
      <c r="A90" s="6" t="s">
        <v>38</v>
      </c>
      <c r="B90" s="6" t="s">
        <v>88</v>
      </c>
      <c r="C90" s="6" t="s">
        <v>90</v>
      </c>
      <c r="D90" s="6" t="s">
        <v>150</v>
      </c>
      <c r="E90" s="6" t="n">
        <f aca="false">(2000+VALUE(RIGHT(B90,2)))*4+VALUE(MID(B90,2,1))</f>
        <v>8096</v>
      </c>
      <c r="F90" s="8" t="n">
        <f aca="false">SUMIFS(Ledger!$G:$G,Ledger!$A:$A,$A90,Ledger!$D:$D,$B90,Ledger!$C:$C,"operating_cash_flow")</f>
        <v>0.143</v>
      </c>
      <c r="G90" s="8" t="n">
        <f aca="false">SUMIFS(Ledger!$G:$G,Ledger!$A:$A,$A90,Ledger!$D:$D,$B90,Ledger!$C:$C,"capex_cash")</f>
        <v>1.08</v>
      </c>
      <c r="H90" s="8" t="n">
        <f aca="false">SUMIFS(Ledger!$G:$G,Ledger!$A:$A,$A90,Ledger!$D:$D,$B90,Ledger!$C:$C,"finance_leases")</f>
        <v>0</v>
      </c>
      <c r="I90" s="9" t="n">
        <f aca="false">G90+H90</f>
        <v>1.08</v>
      </c>
      <c r="J90" s="9" t="n">
        <f aca="false">F90-I90</f>
        <v>-0.937</v>
      </c>
      <c r="K90" s="10" t="n">
        <f aca="false">IF(F90&gt;0,I90/F90,"n/m")</f>
        <v>7.55244755244755</v>
      </c>
      <c r="L90" s="10" t="n">
        <f aca="false">IF(F90&gt;0,G90/F90,"n/m")</f>
        <v>7.55244755244755</v>
      </c>
      <c r="M90" s="9" t="n">
        <f aca="false">IF(COUNTIFS($A:$A,$A90,$E:$E,"&gt;="&amp;($E90-3),$E:$E,"&lt;="&amp;$E90)=4,SUMIFS($F:$F,$A:$A,$A90,$E:$E,"&gt;="&amp;($E90-3),$E:$E,"&lt;="&amp;$E90),"")</f>
        <v>17.043</v>
      </c>
      <c r="N90" s="9" t="n">
        <f aca="false">IF(COUNTIFS($A:$A,$A90,$E:$E,"&gt;="&amp;($E90-3),$E:$E,"&lt;="&amp;$E90)=4,SUMIFS($I:$I,$A:$A,$A90,$E:$E,"&gt;="&amp;($E90-3),$E:$E,"&lt;="&amp;$E90),"")</f>
        <v>6.93</v>
      </c>
      <c r="O90" s="10" t="n">
        <f aca="false">IF(AND(ISNUMBER(M90),M90&gt;0),N90/M90,"")</f>
        <v>0.406618553071642</v>
      </c>
      <c r="P90" s="6" t="str">
        <f aca="false">IF(J90&lt;0,"Yes","")</f>
        <v>Yes</v>
      </c>
    </row>
    <row r="91" customFormat="false" ht="15" hidden="false" customHeight="false" outlineLevel="0" collapsed="false">
      <c r="A91" s="6" t="s">
        <v>38</v>
      </c>
      <c r="B91" s="6" t="s">
        <v>91</v>
      </c>
      <c r="C91" s="6" t="s">
        <v>93</v>
      </c>
      <c r="D91" s="6" t="s">
        <v>151</v>
      </c>
      <c r="E91" s="6" t="n">
        <f aca="false">(2000+VALUE(RIGHT(B91,2)))*4+VALUE(MID(B91,2,1))</f>
        <v>8097</v>
      </c>
      <c r="F91" s="8" t="n">
        <f aca="false">SUMIFS(Ledger!$G:$G,Ledger!$A:$A,$A91,Ledger!$D:$D,$B91,Ledger!$C:$C,"operating_cash_flow")</f>
        <v>5.47</v>
      </c>
      <c r="G91" s="8" t="n">
        <f aca="false">SUMIFS(Ledger!$G:$G,Ledger!$A:$A,$A91,Ledger!$D:$D,$B91,Ledger!$C:$C,"capex_cash")</f>
        <v>1.67</v>
      </c>
      <c r="H91" s="8" t="n">
        <f aca="false">SUMIFS(Ledger!$G:$G,Ledger!$A:$A,$A91,Ledger!$D:$D,$B91,Ledger!$C:$C,"finance_leases")</f>
        <v>0</v>
      </c>
      <c r="I91" s="9" t="n">
        <f aca="false">G91+H91</f>
        <v>1.67</v>
      </c>
      <c r="J91" s="9" t="n">
        <f aca="false">F91-I91</f>
        <v>3.8</v>
      </c>
      <c r="K91" s="10" t="n">
        <f aca="false">IF(F91&gt;0,I91/F91,"n/m")</f>
        <v>0.305301645338208</v>
      </c>
      <c r="L91" s="10" t="n">
        <f aca="false">IF(F91&gt;0,G91/F91,"n/m")</f>
        <v>0.305301645338208</v>
      </c>
      <c r="M91" s="9" t="n">
        <f aca="false">IF(COUNTIFS($A:$A,$A91,$E:$E,"&gt;="&amp;($E91-3),$E:$E,"&lt;="&amp;$E91)=4,SUMIFS($F:$F,$A:$A,$A91,$E:$E,"&gt;="&amp;($E91-3),$E:$E,"&lt;="&amp;$E91),"")</f>
        <v>18.233</v>
      </c>
      <c r="N91" s="9" t="n">
        <f aca="false">IF(COUNTIFS($A:$A,$A91,$E:$E,"&gt;="&amp;($E91-3),$E:$E,"&lt;="&amp;$E91)=4,SUMIFS($I:$I,$A:$A,$A91,$E:$E,"&gt;="&amp;($E91-3),$E:$E,"&lt;="&amp;$E91),"")</f>
        <v>5.97</v>
      </c>
      <c r="O91" s="10" t="n">
        <f aca="false">IF(AND(ISNUMBER(M91),M91&gt;0),N91/M91,"")</f>
        <v>0.327428289365436</v>
      </c>
      <c r="P91" s="6" t="str">
        <f aca="false">IF(J91&lt;0,"Yes","")</f>
        <v/>
      </c>
    </row>
    <row r="92" customFormat="false" ht="15" hidden="false" customHeight="false" outlineLevel="0" collapsed="false">
      <c r="A92" s="6" t="s">
        <v>38</v>
      </c>
      <c r="B92" s="6" t="s">
        <v>94</v>
      </c>
      <c r="C92" s="6" t="s">
        <v>96</v>
      </c>
      <c r="D92" s="6" t="s">
        <v>152</v>
      </c>
      <c r="E92" s="6" t="n">
        <f aca="false">(2000+VALUE(RIGHT(B92,2)))*4+VALUE(MID(B92,2,1))</f>
        <v>8098</v>
      </c>
      <c r="F92" s="8" t="n">
        <f aca="false">SUMIFS(Ledger!$G:$G,Ledger!$A:$A,$A92,Ledger!$D:$D,$B92,Ledger!$C:$C,"operating_cash_flow")</f>
        <v>6.08</v>
      </c>
      <c r="G92" s="8" t="n">
        <f aca="false">SUMIFS(Ledger!$G:$G,Ledger!$A:$A,$A92,Ledger!$D:$D,$B92,Ledger!$C:$C,"capex_cash")</f>
        <v>2.8</v>
      </c>
      <c r="H92" s="8" t="n">
        <f aca="false">SUMIFS(Ledger!$G:$G,Ledger!$A:$A,$A92,Ledger!$D:$D,$B92,Ledger!$C:$C,"finance_leases")</f>
        <v>0</v>
      </c>
      <c r="I92" s="9" t="n">
        <f aca="false">G92+H92</f>
        <v>2.8</v>
      </c>
      <c r="J92" s="9" t="n">
        <f aca="false">F92-I92</f>
        <v>3.28</v>
      </c>
      <c r="K92" s="10" t="n">
        <f aca="false">IF(F92&gt;0,I92/F92,"n/m")</f>
        <v>0.460526315789474</v>
      </c>
      <c r="L92" s="10" t="n">
        <f aca="false">IF(F92&gt;0,G92/F92,"n/m")</f>
        <v>0.460526315789474</v>
      </c>
      <c r="M92" s="9" t="n">
        <f aca="false">IF(COUNTIFS($A:$A,$A92,$E:$E,"&gt;="&amp;($E92-3),$E:$E,"&lt;="&amp;$E92)=4,SUMIFS($F:$F,$A:$A,$A92,$E:$E,"&gt;="&amp;($E92-3),$E:$E,"&lt;="&amp;$E92),"")</f>
        <v>18.663</v>
      </c>
      <c r="N92" s="9" t="n">
        <f aca="false">IF(COUNTIFS($A:$A,$A92,$E:$E,"&gt;="&amp;($E92-3),$E:$E,"&lt;="&amp;$E92)=4,SUMIFS($I:$I,$A:$A,$A92,$E:$E,"&gt;="&amp;($E92-3),$E:$E,"&lt;="&amp;$E92),"")</f>
        <v>6.86</v>
      </c>
      <c r="O92" s="10" t="n">
        <f aca="false">IF(AND(ISNUMBER(M92),M92&gt;0),N92/M92,"")</f>
        <v>0.367572201682473</v>
      </c>
      <c r="P92" s="6" t="str">
        <f aca="false">IF(J92&lt;0,"Yes","")</f>
        <v/>
      </c>
    </row>
    <row r="93" customFormat="false" ht="15" hidden="false" customHeight="false" outlineLevel="0" collapsed="false">
      <c r="A93" s="6" t="s">
        <v>38</v>
      </c>
      <c r="B93" s="6" t="s">
        <v>97</v>
      </c>
      <c r="C93" s="6" t="s">
        <v>99</v>
      </c>
      <c r="D93" s="6" t="s">
        <v>153</v>
      </c>
      <c r="E93" s="6" t="n">
        <f aca="false">(2000+VALUE(RIGHT(B93,2)))*4+VALUE(MID(B93,2,1))</f>
        <v>8099</v>
      </c>
      <c r="F93" s="8" t="n">
        <f aca="false">SUMIFS(Ledger!$G:$G,Ledger!$A:$A,$A93,Ledger!$D:$D,$B93,Ledger!$C:$C,"operating_cash_flow")</f>
        <v>7.43</v>
      </c>
      <c r="G93" s="8" t="n">
        <f aca="false">SUMIFS(Ledger!$G:$G,Ledger!$A:$A,$A93,Ledger!$D:$D,$B93,Ledger!$C:$C,"capex_cash")</f>
        <v>2.3</v>
      </c>
      <c r="H93" s="8" t="n">
        <f aca="false">SUMIFS(Ledger!$G:$G,Ledger!$A:$A,$A93,Ledger!$D:$D,$B93,Ledger!$C:$C,"finance_leases")</f>
        <v>0</v>
      </c>
      <c r="I93" s="9" t="n">
        <f aca="false">G93+H93</f>
        <v>2.3</v>
      </c>
      <c r="J93" s="9" t="n">
        <f aca="false">F93-I93</f>
        <v>5.13</v>
      </c>
      <c r="K93" s="10" t="n">
        <f aca="false">IF(F93&gt;0,I93/F93,"n/m")</f>
        <v>0.309555854643338</v>
      </c>
      <c r="L93" s="10" t="n">
        <f aca="false">IF(F93&gt;0,G93/F93,"n/m")</f>
        <v>0.309555854643338</v>
      </c>
      <c r="M93" s="9" t="n">
        <f aca="false">IF(COUNTIFS($A:$A,$A93,$E:$E,"&gt;="&amp;($E93-3),$E:$E,"&lt;="&amp;$E93)=4,SUMIFS($F:$F,$A:$A,$A93,$E:$E,"&gt;="&amp;($E93-3),$E:$E,"&lt;="&amp;$E93),"")</f>
        <v>19.123</v>
      </c>
      <c r="N93" s="9" t="n">
        <f aca="false">IF(COUNTIFS($A:$A,$A93,$E:$E,"&gt;="&amp;($E93-3),$E:$E,"&lt;="&amp;$E93)=4,SUMIFS($I:$I,$A:$A,$A93,$E:$E,"&gt;="&amp;($E93-3),$E:$E,"&lt;="&amp;$E93),"")</f>
        <v>7.85</v>
      </c>
      <c r="O93" s="10" t="n">
        <f aca="false">IF(AND(ISNUMBER(M93),M93&gt;0),N93/M93,"")</f>
        <v>0.410500444490927</v>
      </c>
      <c r="P93" s="6" t="str">
        <f aca="false">IF(J93&lt;0,"Yes","")</f>
        <v/>
      </c>
    </row>
    <row r="94" customFormat="false" ht="15" hidden="false" customHeight="false" outlineLevel="0" collapsed="false">
      <c r="A94" s="6" t="s">
        <v>38</v>
      </c>
      <c r="B94" s="6" t="s">
        <v>100</v>
      </c>
      <c r="C94" s="6" t="s">
        <v>102</v>
      </c>
      <c r="D94" s="6" t="s">
        <v>154</v>
      </c>
      <c r="E94" s="6" t="n">
        <f aca="false">(2000+VALUE(RIGHT(B94,2)))*4+VALUE(MID(B94,2,1))</f>
        <v>8100</v>
      </c>
      <c r="F94" s="8" t="n">
        <f aca="false">SUMIFS(Ledger!$G:$G,Ledger!$A:$A,$A94,Ledger!$D:$D,$B94,Ledger!$C:$C,"operating_cash_flow")</f>
        <v>1.3</v>
      </c>
      <c r="G94" s="8" t="n">
        <f aca="false">SUMIFS(Ledger!$G:$G,Ledger!$A:$A,$A94,Ledger!$D:$D,$B94,Ledger!$C:$C,"capex_cash")</f>
        <v>3.97</v>
      </c>
      <c r="H94" s="8" t="n">
        <f aca="false">SUMIFS(Ledger!$G:$G,Ledger!$A:$A,$A94,Ledger!$D:$D,$B94,Ledger!$C:$C,"finance_leases")</f>
        <v>0</v>
      </c>
      <c r="I94" s="9" t="n">
        <f aca="false">G94+H94</f>
        <v>3.97</v>
      </c>
      <c r="J94" s="9" t="n">
        <f aca="false">F94-I94</f>
        <v>-2.67</v>
      </c>
      <c r="K94" s="10" t="n">
        <f aca="false">IF(F94&gt;0,I94/F94,"n/m")</f>
        <v>3.05384615384615</v>
      </c>
      <c r="L94" s="10" t="n">
        <f aca="false">IF(F94&gt;0,G94/F94,"n/m")</f>
        <v>3.05384615384615</v>
      </c>
      <c r="M94" s="9" t="n">
        <f aca="false">IF(COUNTIFS($A:$A,$A94,$E:$E,"&gt;="&amp;($E94-3),$E:$E,"&lt;="&amp;$E94)=4,SUMIFS($F:$F,$A:$A,$A94,$E:$E,"&gt;="&amp;($E94-3),$E:$E,"&lt;="&amp;$E94),"")</f>
        <v>20.28</v>
      </c>
      <c r="N94" s="9" t="n">
        <f aca="false">IF(COUNTIFS($A:$A,$A94,$E:$E,"&gt;="&amp;($E94-3),$E:$E,"&lt;="&amp;$E94)=4,SUMIFS($I:$I,$A:$A,$A94,$E:$E,"&gt;="&amp;($E94-3),$E:$E,"&lt;="&amp;$E94),"")</f>
        <v>10.74</v>
      </c>
      <c r="O94" s="10" t="n">
        <f aca="false">IF(AND(ISNUMBER(M94),M94&gt;0),N94/M94,"")</f>
        <v>0.529585798816568</v>
      </c>
      <c r="P94" s="6" t="str">
        <f aca="false">IF(J94&lt;0,"Yes","")</f>
        <v>Yes</v>
      </c>
    </row>
    <row r="95" customFormat="false" ht="15" hidden="false" customHeight="false" outlineLevel="0" collapsed="false">
      <c r="A95" s="6" t="s">
        <v>38</v>
      </c>
      <c r="B95" s="6" t="s">
        <v>103</v>
      </c>
      <c r="C95" s="6" t="s">
        <v>105</v>
      </c>
      <c r="D95" s="6" t="s">
        <v>155</v>
      </c>
      <c r="E95" s="6" t="n">
        <f aca="false">(2000+VALUE(RIGHT(B95,2)))*4+VALUE(MID(B95,2,1))</f>
        <v>8101</v>
      </c>
      <c r="F95" s="8" t="n">
        <f aca="false">SUMIFS(Ledger!$G:$G,Ledger!$A:$A,$A95,Ledger!$D:$D,$B95,Ledger!$C:$C,"operating_cash_flow")</f>
        <v>5.93</v>
      </c>
      <c r="G95" s="8" t="n">
        <f aca="false">SUMIFS(Ledger!$G:$G,Ledger!$A:$A,$A95,Ledger!$D:$D,$B95,Ledger!$C:$C,"capex_cash")</f>
        <v>5.86</v>
      </c>
      <c r="H95" s="8" t="n">
        <f aca="false">SUMIFS(Ledger!$G:$G,Ledger!$A:$A,$A95,Ledger!$D:$D,$B95,Ledger!$C:$C,"finance_leases")</f>
        <v>0</v>
      </c>
      <c r="I95" s="9" t="n">
        <f aca="false">G95+H95</f>
        <v>5.86</v>
      </c>
      <c r="J95" s="9" t="n">
        <f aca="false">F95-I95</f>
        <v>0.0699999999999994</v>
      </c>
      <c r="K95" s="10" t="n">
        <f aca="false">IF(F95&gt;0,I95/F95,"n/m")</f>
        <v>0.988195615514334</v>
      </c>
      <c r="L95" s="10" t="n">
        <f aca="false">IF(F95&gt;0,G95/F95,"n/m")</f>
        <v>0.988195615514334</v>
      </c>
      <c r="M95" s="9" t="n">
        <f aca="false">IF(COUNTIFS($A:$A,$A95,$E:$E,"&gt;="&amp;($E95-3),$E:$E,"&lt;="&amp;$E95)=4,SUMIFS($F:$F,$A:$A,$A95,$E:$E,"&gt;="&amp;($E95-3),$E:$E,"&lt;="&amp;$E95),"")</f>
        <v>20.74</v>
      </c>
      <c r="N95" s="9" t="n">
        <f aca="false">IF(COUNTIFS($A:$A,$A95,$E:$E,"&gt;="&amp;($E95-3),$E:$E,"&lt;="&amp;$E95)=4,SUMIFS($I:$I,$A:$A,$A95,$E:$E,"&gt;="&amp;($E95-3),$E:$E,"&lt;="&amp;$E95),"")</f>
        <v>14.93</v>
      </c>
      <c r="O95" s="10" t="n">
        <f aca="false">IF(AND(ISNUMBER(M95),M95&gt;0),N95/M95,"")</f>
        <v>0.719864995178399</v>
      </c>
      <c r="P95" s="6" t="str">
        <f aca="false">IF(J95&lt;0,"Yes","")</f>
        <v/>
      </c>
    </row>
    <row r="96" customFormat="false" ht="15" hidden="false" customHeight="false" outlineLevel="0" collapsed="false">
      <c r="A96" s="6" t="s">
        <v>38</v>
      </c>
      <c r="B96" s="6" t="s">
        <v>106</v>
      </c>
      <c r="C96" s="6" t="s">
        <v>108</v>
      </c>
      <c r="D96" s="6" t="s">
        <v>156</v>
      </c>
      <c r="E96" s="6" t="n">
        <f aca="false">(2000+VALUE(RIGHT(B96,2)))*4+VALUE(MID(B96,2,1))</f>
        <v>8102</v>
      </c>
      <c r="F96" s="8" t="n">
        <f aca="false">SUMIFS(Ledger!$G:$G,Ledger!$A:$A,$A96,Ledger!$D:$D,$B96,Ledger!$C:$C,"operating_cash_flow")</f>
        <v>6.16</v>
      </c>
      <c r="G96" s="8" t="n">
        <f aca="false">SUMIFS(Ledger!$G:$G,Ledger!$A:$A,$A96,Ledger!$D:$D,$B96,Ledger!$C:$C,"capex_cash")</f>
        <v>9.08</v>
      </c>
      <c r="H96" s="8" t="n">
        <f aca="false">SUMIFS(Ledger!$G:$G,Ledger!$A:$A,$A96,Ledger!$D:$D,$B96,Ledger!$C:$C,"finance_leases")</f>
        <v>0</v>
      </c>
      <c r="I96" s="9" t="n">
        <f aca="false">G96+H96</f>
        <v>9.08</v>
      </c>
      <c r="J96" s="9" t="n">
        <f aca="false">F96-I96</f>
        <v>-2.92</v>
      </c>
      <c r="K96" s="10" t="n">
        <f aca="false">IF(F96&gt;0,I96/F96,"n/m")</f>
        <v>1.47402597402597</v>
      </c>
      <c r="L96" s="10" t="n">
        <f aca="false">IF(F96&gt;0,G96/F96,"n/m")</f>
        <v>1.47402597402597</v>
      </c>
      <c r="M96" s="9" t="n">
        <f aca="false">IF(COUNTIFS($A:$A,$A96,$E:$E,"&gt;="&amp;($E96-3),$E:$E,"&lt;="&amp;$E96)=4,SUMIFS($F:$F,$A:$A,$A96,$E:$E,"&gt;="&amp;($E96-3),$E:$E,"&lt;="&amp;$E96),"")</f>
        <v>20.82</v>
      </c>
      <c r="N96" s="9" t="n">
        <f aca="false">IF(COUNTIFS($A:$A,$A96,$E:$E,"&gt;="&amp;($E96-3),$E:$E,"&lt;="&amp;$E96)=4,SUMIFS($I:$I,$A:$A,$A96,$E:$E,"&gt;="&amp;($E96-3),$E:$E,"&lt;="&amp;$E96),"")</f>
        <v>21.21</v>
      </c>
      <c r="O96" s="10" t="n">
        <f aca="false">IF(AND(ISNUMBER(M96),M96&gt;0),N96/M96,"")</f>
        <v>1.01873198847262</v>
      </c>
      <c r="P96" s="6" t="str">
        <f aca="false">IF(J96&lt;0,"Yes","")</f>
        <v>Yes</v>
      </c>
    </row>
    <row r="97" customFormat="false" ht="15" hidden="false" customHeight="false" outlineLevel="0" collapsed="false">
      <c r="A97" s="6" t="s">
        <v>38</v>
      </c>
      <c r="B97" s="6" t="s">
        <v>109</v>
      </c>
      <c r="C97" s="6" t="s">
        <v>111</v>
      </c>
      <c r="D97" s="6" t="s">
        <v>157</v>
      </c>
      <c r="E97" s="6" t="n">
        <f aca="false">(2000+VALUE(RIGHT(B97,2)))*4+VALUE(MID(B97,2,1))</f>
        <v>8103</v>
      </c>
      <c r="F97" s="8" t="n">
        <f aca="false">SUMIFS(Ledger!$G:$G,Ledger!$A:$A,$A97,Ledger!$D:$D,$B97,Ledger!$C:$C,"operating_cash_flow")</f>
        <v>8.14</v>
      </c>
      <c r="G97" s="8" t="n">
        <f aca="false">SUMIFS(Ledger!$G:$G,Ledger!$A:$A,$A97,Ledger!$D:$D,$B97,Ledger!$C:$C,"capex_cash")</f>
        <v>8.5</v>
      </c>
      <c r="H97" s="8" t="n">
        <f aca="false">SUMIFS(Ledger!$G:$G,Ledger!$A:$A,$A97,Ledger!$D:$D,$B97,Ledger!$C:$C,"finance_leases")</f>
        <v>0</v>
      </c>
      <c r="I97" s="9" t="n">
        <f aca="false">G97+H97</f>
        <v>8.5</v>
      </c>
      <c r="J97" s="9" t="n">
        <f aca="false">F97-I97</f>
        <v>-0.359999999999999</v>
      </c>
      <c r="K97" s="10" t="n">
        <f aca="false">IF(F97&gt;0,I97/F97,"n/m")</f>
        <v>1.04422604422604</v>
      </c>
      <c r="L97" s="10" t="n">
        <f aca="false">IF(F97&gt;0,G97/F97,"n/m")</f>
        <v>1.04422604422604</v>
      </c>
      <c r="M97" s="9" t="n">
        <f aca="false">IF(COUNTIFS($A:$A,$A97,$E:$E,"&gt;="&amp;($E97-3),$E:$E,"&lt;="&amp;$E97)=4,SUMIFS($F:$F,$A:$A,$A97,$E:$E,"&gt;="&amp;($E97-3),$E:$E,"&lt;="&amp;$E97),"")</f>
        <v>21.53</v>
      </c>
      <c r="N97" s="9" t="n">
        <f aca="false">IF(COUNTIFS($A:$A,$A97,$E:$E,"&gt;="&amp;($E97-3),$E:$E,"&lt;="&amp;$E97)=4,SUMIFS($I:$I,$A:$A,$A97,$E:$E,"&gt;="&amp;($E97-3),$E:$E,"&lt;="&amp;$E97),"")</f>
        <v>27.41</v>
      </c>
      <c r="O97" s="10" t="n">
        <f aca="false">IF(AND(ISNUMBER(M97),M97&gt;0),N97/M97,"")</f>
        <v>1.27310729215049</v>
      </c>
      <c r="P97" s="6" t="str">
        <f aca="false">IF(J97&lt;0,"Yes","")</f>
        <v>Yes</v>
      </c>
    </row>
    <row r="98" customFormat="false" ht="15" hidden="false" customHeight="false" outlineLevel="0" collapsed="false">
      <c r="A98" s="6" t="s">
        <v>38</v>
      </c>
      <c r="B98" s="6" t="s">
        <v>112</v>
      </c>
      <c r="C98" s="6" t="s">
        <v>114</v>
      </c>
      <c r="D98" s="6" t="s">
        <v>158</v>
      </c>
      <c r="E98" s="6" t="n">
        <f aca="false">(2000+VALUE(RIGHT(B98,2)))*4+VALUE(MID(B98,2,1))</f>
        <v>8104</v>
      </c>
      <c r="F98" s="8" t="n">
        <f aca="false">SUMIFS(Ledger!$G:$G,Ledger!$A:$A,$A98,Ledger!$D:$D,$B98,Ledger!$C:$C,"operating_cash_flow")</f>
        <v>2.07</v>
      </c>
      <c r="G98" s="8" t="n">
        <f aca="false">SUMIFS(Ledger!$G:$G,Ledger!$A:$A,$A98,Ledger!$D:$D,$B98,Ledger!$C:$C,"capex_cash")</f>
        <v>12.03</v>
      </c>
      <c r="H98" s="8" t="n">
        <f aca="false">SUMIFS(Ledger!$G:$G,Ledger!$A:$A,$A98,Ledger!$D:$D,$B98,Ledger!$C:$C,"finance_leases")</f>
        <v>0</v>
      </c>
      <c r="I98" s="9" t="n">
        <f aca="false">G98+H98</f>
        <v>12.03</v>
      </c>
      <c r="J98" s="9" t="n">
        <f aca="false">F98-I98</f>
        <v>-9.96</v>
      </c>
      <c r="K98" s="10" t="n">
        <f aca="false">IF(F98&gt;0,I98/F98,"n/m")</f>
        <v>5.81159420289855</v>
      </c>
      <c r="L98" s="10" t="n">
        <f aca="false">IF(F98&gt;0,G98/F98,"n/m")</f>
        <v>5.81159420289855</v>
      </c>
      <c r="M98" s="9" t="n">
        <f aca="false">IF(COUNTIFS($A:$A,$A98,$E:$E,"&gt;="&amp;($E98-3),$E:$E,"&lt;="&amp;$E98)=4,SUMIFS($F:$F,$A:$A,$A98,$E:$E,"&gt;="&amp;($E98-3),$E:$E,"&lt;="&amp;$E98),"")</f>
        <v>22.3</v>
      </c>
      <c r="N98" s="9" t="n">
        <f aca="false">IF(COUNTIFS($A:$A,$A98,$E:$E,"&gt;="&amp;($E98-3),$E:$E,"&lt;="&amp;$E98)=4,SUMIFS($I:$I,$A:$A,$A98,$E:$E,"&gt;="&amp;($E98-3),$E:$E,"&lt;="&amp;$E98),"")</f>
        <v>35.47</v>
      </c>
      <c r="O98" s="10" t="n">
        <f aca="false">IF(AND(ISNUMBER(M98),M98&gt;0),N98/M98,"")</f>
        <v>1.59058295964126</v>
      </c>
      <c r="P98" s="6" t="str">
        <f aca="false">IF(J98&lt;0,"Yes","")</f>
        <v>Yes</v>
      </c>
    </row>
    <row r="99" customFormat="false" ht="15" hidden="false" customHeight="false" outlineLevel="0" collapsed="false">
      <c r="A99" s="6" t="s">
        <v>38</v>
      </c>
      <c r="B99" s="6" t="s">
        <v>115</v>
      </c>
      <c r="C99" s="6" t="s">
        <v>117</v>
      </c>
      <c r="D99" s="6" t="s">
        <v>159</v>
      </c>
      <c r="E99" s="6" t="n">
        <f aca="false">(2000+VALUE(RIGHT(B99,2)))*4+VALUE(MID(B99,2,1))</f>
        <v>8105</v>
      </c>
      <c r="F99" s="8" t="n">
        <f aca="false">SUMIFS(Ledger!$G:$G,Ledger!$A:$A,$A99,Ledger!$D:$D,$B99,Ledger!$C:$C,"operating_cash_flow")</f>
        <v>7.15</v>
      </c>
      <c r="G99" s="8" t="n">
        <f aca="false">SUMIFS(Ledger!$G:$G,Ledger!$A:$A,$A99,Ledger!$D:$D,$B99,Ledger!$C:$C,"capex_cash")</f>
        <v>18.64</v>
      </c>
      <c r="H99" s="8" t="n">
        <f aca="false">SUMIFS(Ledger!$G:$G,Ledger!$A:$A,$A99,Ledger!$D:$D,$B99,Ledger!$C:$C,"finance_leases")</f>
        <v>0</v>
      </c>
      <c r="I99" s="9" t="n">
        <f aca="false">G99+H99</f>
        <v>18.64</v>
      </c>
      <c r="J99" s="9" t="n">
        <f aca="false">F99-I99</f>
        <v>-11.49</v>
      </c>
      <c r="K99" s="10" t="n">
        <f aca="false">IF(F99&gt;0,I99/F99,"n/m")</f>
        <v>2.60699300699301</v>
      </c>
      <c r="L99" s="10" t="n">
        <f aca="false">IF(F99&gt;0,G99/F99,"n/m")</f>
        <v>2.60699300699301</v>
      </c>
      <c r="M99" s="9" t="n">
        <f aca="false">IF(COUNTIFS($A:$A,$A99,$E:$E,"&gt;="&amp;($E99-3),$E:$E,"&lt;="&amp;$E99)=4,SUMIFS($F:$F,$A:$A,$A99,$E:$E,"&gt;="&amp;($E99-3),$E:$E,"&lt;="&amp;$E99),"")</f>
        <v>23.52</v>
      </c>
      <c r="N99" s="9" t="n">
        <f aca="false">IF(COUNTIFS($A:$A,$A99,$E:$E,"&gt;="&amp;($E99-3),$E:$E,"&lt;="&amp;$E99)=4,SUMIFS($I:$I,$A:$A,$A99,$E:$E,"&gt;="&amp;($E99-3),$E:$E,"&lt;="&amp;$E99),"")</f>
        <v>48.25</v>
      </c>
      <c r="O99" s="10" t="n">
        <f aca="false">IF(AND(ISNUMBER(M99),M99&gt;0),N99/M99,"")</f>
        <v>2.05144557823129</v>
      </c>
      <c r="P99" s="6" t="str">
        <f aca="false">IF(J99&lt;0,"Yes","")</f>
        <v>Yes</v>
      </c>
    </row>
    <row r="100" customFormat="false" ht="15" hidden="false" customHeight="false" outlineLevel="0" collapsed="false">
      <c r="A100" s="6" t="s">
        <v>38</v>
      </c>
      <c r="B100" s="6" t="s">
        <v>118</v>
      </c>
      <c r="C100" s="6" t="s">
        <v>120</v>
      </c>
      <c r="D100" s="6" t="s">
        <v>160</v>
      </c>
      <c r="E100" s="6" t="n">
        <f aca="false">(2000+VALUE(RIGHT(B100,2)))*4+VALUE(MID(B100,2,1))</f>
        <v>8106</v>
      </c>
      <c r="F100" s="8" t="n">
        <f aca="false">SUMIFS(Ledger!$G:$G,Ledger!$A:$A,$A100,Ledger!$D:$D,$B100,Ledger!$C:$C,"operating_cash_flow")</f>
        <v>14.62</v>
      </c>
      <c r="G100" s="8" t="n">
        <f aca="false">SUMIFS(Ledger!$G:$G,Ledger!$A:$A,$A100,Ledger!$D:$D,$B100,Ledger!$C:$C,"capex_cash")</f>
        <v>16.49</v>
      </c>
      <c r="H100" s="8" t="n">
        <f aca="false">SUMIFS(Ledger!$G:$G,Ledger!$A:$A,$A100,Ledger!$D:$D,$B100,Ledger!$C:$C,"finance_leases")</f>
        <v>0</v>
      </c>
      <c r="I100" s="9" t="n">
        <f aca="false">G100+H100</f>
        <v>16.49</v>
      </c>
      <c r="J100" s="9" t="n">
        <f aca="false">F100-I100</f>
        <v>-1.87</v>
      </c>
      <c r="K100" s="10" t="n">
        <f aca="false">IF(F100&gt;0,I100/F100,"n/m")</f>
        <v>1.12790697674419</v>
      </c>
      <c r="L100" s="10" t="n">
        <f aca="false">IF(F100&gt;0,G100/F100,"n/m")</f>
        <v>1.12790697674419</v>
      </c>
      <c r="M100" s="9" t="n">
        <f aca="false">IF(COUNTIFS($A:$A,$A100,$E:$E,"&gt;="&amp;($E100-3),$E:$E,"&lt;="&amp;$E100)=4,SUMIFS($F:$F,$A:$A,$A100,$E:$E,"&gt;="&amp;($E100-3),$E:$E,"&lt;="&amp;$E100),"")</f>
        <v>31.98</v>
      </c>
      <c r="N100" s="9" t="n">
        <f aca="false">IF(COUNTIFS($A:$A,$A100,$E:$E,"&gt;="&amp;($E100-3),$E:$E,"&lt;="&amp;$E100)=4,SUMIFS($I:$I,$A:$A,$A100,$E:$E,"&gt;="&amp;($E100-3),$E:$E,"&lt;="&amp;$E100),"")</f>
        <v>55.66</v>
      </c>
      <c r="O100" s="10" t="n">
        <f aca="false">IF(AND(ISNUMBER(M100),M100&gt;0),N100/M100,"")</f>
        <v>1.74046278924328</v>
      </c>
      <c r="P100" s="6" t="str">
        <f aca="false">IF(J100&lt;0,"Yes","")</f>
        <v>Yes</v>
      </c>
    </row>
    <row r="101" customFormat="false" ht="15" hidden="false" customHeight="false" outlineLevel="0" collapsed="false">
      <c r="A101" s="6" t="s">
        <v>38</v>
      </c>
      <c r="B101" s="6" t="s">
        <v>138</v>
      </c>
      <c r="C101" s="6" t="s">
        <v>162</v>
      </c>
      <c r="D101" s="6" t="s">
        <v>161</v>
      </c>
      <c r="E101" s="6" t="n">
        <f aca="false">(2000+VALUE(RIGHT(B101,2)))*4+VALUE(MID(B101,2,1))</f>
        <v>8107</v>
      </c>
      <c r="F101" s="8" t="n">
        <f aca="false">SUMIFS(Ledger!$G:$G,Ledger!$A:$A,$A101,Ledger!$D:$D,$B101,Ledger!$C:$C,"operating_cash_flow")</f>
        <v>23.1</v>
      </c>
      <c r="G101" s="8" t="n">
        <f aca="false">SUMIFS(Ledger!$G:$G,Ledger!$A:$A,$A101,Ledger!$D:$D,$B101,Ledger!$C:$C,"capex_cash")</f>
        <v>28.5</v>
      </c>
      <c r="H101" s="8" t="n">
        <f aca="false">SUMIFS(Ledger!$G:$G,Ledger!$A:$A,$A101,Ledger!$D:$D,$B101,Ledger!$C:$C,"finance_leases")</f>
        <v>0</v>
      </c>
      <c r="I101" s="9" t="n">
        <f aca="false">G101+H101</f>
        <v>28.5</v>
      </c>
      <c r="J101" s="9" t="n">
        <f aca="false">F101-I101</f>
        <v>-5.4</v>
      </c>
      <c r="K101" s="10" t="n">
        <f aca="false">IF(F101&gt;0,I101/F101,"n/m")</f>
        <v>1.23376623376623</v>
      </c>
      <c r="L101" s="10" t="n">
        <f aca="false">IF(F101&gt;0,G101/F101,"n/m")</f>
        <v>1.23376623376623</v>
      </c>
      <c r="M101" s="9" t="n">
        <f aca="false">IF(COUNTIFS($A:$A,$A101,$E:$E,"&gt;="&amp;($E101-3),$E:$E,"&lt;="&amp;$E101)=4,SUMIFS($F:$F,$A:$A,$A101,$E:$E,"&gt;="&amp;($E101-3),$E:$E,"&lt;="&amp;$E101),"")</f>
        <v>46.94</v>
      </c>
      <c r="N101" s="9" t="n">
        <f aca="false">IF(COUNTIFS($A:$A,$A101,$E:$E,"&gt;="&amp;($E101-3),$E:$E,"&lt;="&amp;$E101)=4,SUMIFS($I:$I,$A:$A,$A101,$E:$E,"&gt;="&amp;($E101-3),$E:$E,"&lt;="&amp;$E101),"")</f>
        <v>75.66</v>
      </c>
      <c r="O101" s="10" t="n">
        <f aca="false">IF(AND(ISNUMBER(M101),M101&gt;0),N101/M101,"")</f>
        <v>1.61184490839369</v>
      </c>
      <c r="P101" s="6" t="str">
        <f aca="false">IF(J101&lt;0,"Yes","")</f>
        <v>Yes</v>
      </c>
    </row>
  </sheetData>
  <autoFilter ref="A1:P101"/>
  <conditionalFormatting sqref="J2:J101">
    <cfRule type="expression" priority="2" aboveAverage="0" equalAverage="0" bottom="0" percent="0" rank="0" text="" dxfId="6">
      <formula>J2&lt;0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7"/>
    <col collapsed="false" customWidth="true" hidden="false" outlineLevel="0" max="3" min="3" style="0" width="11"/>
    <col collapsed="false" customWidth="true" hidden="false" outlineLevel="0" max="4" min="4" style="0" width="10"/>
    <col collapsed="false" customWidth="true" hidden="false" outlineLevel="0" max="5" min="5" style="0" width="11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8" min="8" style="0" width="10"/>
    <col collapsed="false" customWidth="true" hidden="false" outlineLevel="0" max="10" min="9" style="0" width="12"/>
    <col collapsed="false" customWidth="true" hidden="false" outlineLevel="0" max="11" min="11" style="0" width="10"/>
  </cols>
  <sheetData>
    <row r="1" customFormat="false" ht="39.55" hidden="false" customHeight="false" outlineLevel="0" collapsed="false">
      <c r="A1" s="4" t="s">
        <v>165</v>
      </c>
      <c r="B1" s="4" t="s">
        <v>55</v>
      </c>
      <c r="C1" s="4" t="s">
        <v>179</v>
      </c>
      <c r="D1" s="4" t="s">
        <v>168</v>
      </c>
      <c r="E1" s="4" t="s">
        <v>171</v>
      </c>
      <c r="F1" s="4" t="s">
        <v>180</v>
      </c>
      <c r="G1" s="4" t="s">
        <v>173</v>
      </c>
      <c r="H1" s="4" t="s">
        <v>175</v>
      </c>
      <c r="I1" s="4" t="s">
        <v>176</v>
      </c>
      <c r="J1" s="4" t="s">
        <v>177</v>
      </c>
      <c r="K1" s="4" t="s">
        <v>181</v>
      </c>
    </row>
    <row r="2" customFormat="false" ht="15" hidden="false" customHeight="false" outlineLevel="0" collapsed="false">
      <c r="A2" s="11" t="s">
        <v>91</v>
      </c>
      <c r="B2" s="11" t="n">
        <f aca="false">(2000+VALUE(RIGHT(A2,2)))*4+VALUE(MID(A2,2,1))</f>
        <v>8097</v>
      </c>
      <c r="C2" s="12" t="n">
        <f aca="false">COUNTIFS(Quarterly!$B:$B,A2)</f>
        <v>5</v>
      </c>
      <c r="D2" s="8" t="n">
        <f aca="false">SUMIFS(Quarterly!$F:$F,Quarterly!$B:$B,$A2)</f>
        <v>104.48</v>
      </c>
      <c r="E2" s="8" t="n">
        <f aca="false">SUMIFS(Quarterly!$I:$I,Quarterly!$B:$B,$A2)</f>
        <v>49.44</v>
      </c>
      <c r="F2" s="13" t="n">
        <f aca="false">D2-E2</f>
        <v>55.04</v>
      </c>
      <c r="G2" s="14" t="n">
        <f aca="false">IF(D2&gt;0,E2/D2,"")</f>
        <v>0.473200612557427</v>
      </c>
      <c r="H2" s="8" t="n">
        <f aca="false">IF(COUNTIFS(Quarterly!$B:$B,A2,Quarterly!$M:$M,"&gt;0")=5,SUMIFS(Quarterly!$M:$M,Quarterly!$B:$B,$A2),"")</f>
        <v>410.963</v>
      </c>
      <c r="I2" s="8" t="n">
        <f aca="false">IF(H2="","",SUMIFS(Quarterly!$N:$N,Quarterly!$B:$B,$A2))</f>
        <v>167.25</v>
      </c>
      <c r="J2" s="14" t="n">
        <f aca="false">IF(H2="","",I2/H2)</f>
        <v>0.40697094385626</v>
      </c>
      <c r="K2" s="11" t="str">
        <f aca="false">IF(C2=5,"Yes","Partial — "&amp;C2&amp;" of 5")</f>
        <v>Yes</v>
      </c>
    </row>
    <row r="3" customFormat="false" ht="15" hidden="false" customHeight="false" outlineLevel="0" collapsed="false">
      <c r="A3" s="11" t="s">
        <v>94</v>
      </c>
      <c r="B3" s="11" t="n">
        <f aca="false">(2000+VALUE(RIGHT(A3,2)))*4+VALUE(MID(A3,2,1))</f>
        <v>8098</v>
      </c>
      <c r="C3" s="12" t="n">
        <f aca="false">COUNTIFS(Quarterly!$B:$B,A3)</f>
        <v>5</v>
      </c>
      <c r="D3" s="8" t="n">
        <f aca="false">SUMIFS(Quarterly!$F:$F,Quarterly!$B:$B,$A3)</f>
        <v>114.57</v>
      </c>
      <c r="E3" s="8" t="n">
        <f aca="false">SUMIFS(Quarterly!$I:$I,Quarterly!$B:$B,$A3)</f>
        <v>61.19</v>
      </c>
      <c r="F3" s="13" t="n">
        <f aca="false">D3-E3</f>
        <v>53.38</v>
      </c>
      <c r="G3" s="14" t="n">
        <f aca="false">IF(D3&gt;0,E3/D3,"")</f>
        <v>0.534083966134241</v>
      </c>
      <c r="H3" s="8" t="n">
        <f aca="false">IF(COUNTIFS(Quarterly!$B:$B,A3,Quarterly!$M:$M,"&gt;0")=5,SUMIFS(Quarterly!$M:$M,Quarterly!$B:$B,$A3),"")</f>
        <v>428.653</v>
      </c>
      <c r="I3" s="8" t="n">
        <f aca="false">IF(H3="","",SUMIFS(Quarterly!$N:$N,Quarterly!$B:$B,$A3))</f>
        <v>193.02</v>
      </c>
      <c r="J3" s="14" t="n">
        <f aca="false">IF(H3="","",I3/H3)</f>
        <v>0.450294293986045</v>
      </c>
      <c r="K3" s="11" t="str">
        <f aca="false">IF(C3=5,"Yes","Partial — "&amp;C3&amp;" of 5")</f>
        <v>Yes</v>
      </c>
    </row>
    <row r="4" customFormat="false" ht="15" hidden="false" customHeight="false" outlineLevel="0" collapsed="false">
      <c r="A4" s="11" t="s">
        <v>97</v>
      </c>
      <c r="B4" s="11" t="n">
        <f aca="false">(2000+VALUE(RIGHT(A4,2)))*4+VALUE(MID(A4,2,1))</f>
        <v>8099</v>
      </c>
      <c r="C4" s="12" t="n">
        <f aca="false">COUNTIFS(Quarterly!$B:$B,A4)</f>
        <v>5</v>
      </c>
      <c r="D4" s="8" t="n">
        <f aca="false">SUMIFS(Quarterly!$F:$F,Quarterly!$B:$B,$A4)</f>
        <v>123</v>
      </c>
      <c r="E4" s="8" t="n">
        <f aca="false">SUMIFS(Quarterly!$I:$I,Quarterly!$B:$B,$A4)</f>
        <v>67.37</v>
      </c>
      <c r="F4" s="13" t="n">
        <f aca="false">D4-E4</f>
        <v>55.63</v>
      </c>
      <c r="G4" s="14" t="n">
        <f aca="false">IF(D4&gt;0,E4/D4,"")</f>
        <v>0.547723577235772</v>
      </c>
      <c r="H4" s="8" t="n">
        <f aca="false">IF(COUNTIFS(Quarterly!$B:$B,A4,Quarterly!$M:$M,"&gt;0")=5,SUMIFS(Quarterly!$M:$M,Quarterly!$B:$B,$A4),"")</f>
        <v>441.823</v>
      </c>
      <c r="I4" s="8" t="n">
        <f aca="false">IF(H4="","",SUMIFS(Quarterly!$N:$N,Quarterly!$B:$B,$A4))</f>
        <v>222.09</v>
      </c>
      <c r="J4" s="14" t="n">
        <f aca="false">IF(H4="","",I4/H4)</f>
        <v>0.502667357742807</v>
      </c>
      <c r="K4" s="11" t="str">
        <f aca="false">IF(C4=5,"Yes","Partial — "&amp;C4&amp;" of 5")</f>
        <v>Yes</v>
      </c>
    </row>
    <row r="5" customFormat="false" ht="15" hidden="false" customHeight="false" outlineLevel="0" collapsed="false">
      <c r="A5" s="11" t="s">
        <v>100</v>
      </c>
      <c r="B5" s="11" t="n">
        <f aca="false">(2000+VALUE(RIGHT(A5,2)))*4+VALUE(MID(A5,2,1))</f>
        <v>8100</v>
      </c>
      <c r="C5" s="12" t="n">
        <f aca="false">COUNTIFS(Quarterly!$B:$B,A5)</f>
        <v>5</v>
      </c>
      <c r="D5" s="8" t="n">
        <f aca="false">SUMIFS(Quarterly!$F:$F,Quarterly!$B:$B,$A5)</f>
        <v>136.33</v>
      </c>
      <c r="E5" s="8" t="n">
        <f aca="false">SUMIFS(Quarterly!$I:$I,Quarterly!$B:$B,$A5)</f>
        <v>83.96</v>
      </c>
      <c r="F5" s="13" t="n">
        <f aca="false">D5-E5</f>
        <v>52.37</v>
      </c>
      <c r="G5" s="14" t="n">
        <f aca="false">IF(D5&gt;0,E5/D5,"")</f>
        <v>0.615858578449351</v>
      </c>
      <c r="H5" s="8" t="n">
        <f aca="false">IF(COUNTIFS(Quarterly!$B:$B,A5,Quarterly!$M:$M,"&gt;0")=5,SUMIFS(Quarterly!$M:$M,Quarterly!$B:$B,$A5),"")</f>
        <v>478.38</v>
      </c>
      <c r="I5" s="8" t="n">
        <f aca="false">IF(H5="","",SUMIFS(Quarterly!$N:$N,Quarterly!$B:$B,$A5))</f>
        <v>261.96</v>
      </c>
      <c r="J5" s="14" t="n">
        <f aca="false">IF(H5="","",I5/H5)</f>
        <v>0.547598143735106</v>
      </c>
      <c r="K5" s="11" t="str">
        <f aca="false">IF(C5=5,"Yes","Partial — "&amp;C5&amp;" of 5")</f>
        <v>Yes</v>
      </c>
    </row>
    <row r="6" customFormat="false" ht="15" hidden="false" customHeight="false" outlineLevel="0" collapsed="false">
      <c r="A6" s="11" t="s">
        <v>103</v>
      </c>
      <c r="B6" s="11" t="n">
        <f aca="false">(2000+VALUE(RIGHT(A6,2)))*4+VALUE(MID(A6,2,1))</f>
        <v>8101</v>
      </c>
      <c r="C6" s="12" t="n">
        <f aca="false">COUNTIFS(Quarterly!$B:$B,A6)</f>
        <v>5</v>
      </c>
      <c r="D6" s="8" t="n">
        <f aca="false">SUMIFS(Quarterly!$F:$F,Quarterly!$B:$B,$A6)</f>
        <v>120.17</v>
      </c>
      <c r="E6" s="8" t="n">
        <f aca="false">SUMIFS(Quarterly!$I:$I,Quarterly!$B:$B,$A6)</f>
        <v>83.22</v>
      </c>
      <c r="F6" s="13" t="n">
        <f aca="false">D6-E6</f>
        <v>36.95</v>
      </c>
      <c r="G6" s="14" t="n">
        <f aca="false">IF(D6&gt;0,E6/D6,"")</f>
        <v>0.692518931513689</v>
      </c>
      <c r="H6" s="8" t="n">
        <f aca="false">IF(COUNTIFS(Quarterly!$B:$B,A6,Quarterly!$M:$M,"&gt;0")=5,SUMIFS(Quarterly!$M:$M,Quarterly!$B:$B,$A6),"")</f>
        <v>494.07</v>
      </c>
      <c r="I6" s="8" t="n">
        <f aca="false">IF(H6="","",SUMIFS(Quarterly!$N:$N,Quarterly!$B:$B,$A6))</f>
        <v>295.74</v>
      </c>
      <c r="J6" s="14" t="n">
        <f aca="false">IF(H6="","",I6/H6)</f>
        <v>0.598579148703625</v>
      </c>
      <c r="K6" s="11" t="str">
        <f aca="false">IF(C6=5,"Yes","Partial — "&amp;C6&amp;" of 5")</f>
        <v>Yes</v>
      </c>
    </row>
    <row r="7" customFormat="false" ht="15" hidden="false" customHeight="false" outlineLevel="0" collapsed="false">
      <c r="A7" s="11" t="s">
        <v>106</v>
      </c>
      <c r="B7" s="11" t="n">
        <f aca="false">(2000+VALUE(RIGHT(A7,2)))*4+VALUE(MID(A7,2,1))</f>
        <v>8102</v>
      </c>
      <c r="C7" s="12" t="n">
        <f aca="false">COUNTIFS(Quarterly!$B:$B,A7)</f>
        <v>5</v>
      </c>
      <c r="D7" s="8" t="n">
        <f aca="false">SUMIFS(Quarterly!$F:$F,Quarterly!$B:$B,$A7)</f>
        <v>134.64</v>
      </c>
      <c r="E7" s="8" t="n">
        <f aca="false">SUMIFS(Quarterly!$I:$I,Quarterly!$B:$B,$A7)</f>
        <v>105.86</v>
      </c>
      <c r="F7" s="13" t="n">
        <f aca="false">D7-E7</f>
        <v>28.78</v>
      </c>
      <c r="G7" s="14" t="n">
        <f aca="false">IF(D7&gt;0,E7/D7,"")</f>
        <v>0.786244800950683</v>
      </c>
      <c r="H7" s="8" t="n">
        <f aca="false">IF(COUNTIFS(Quarterly!$B:$B,A7,Quarterly!$M:$M,"&gt;0")=5,SUMIFS(Quarterly!$M:$M,Quarterly!$B:$B,$A7),"")</f>
        <v>514.14</v>
      </c>
      <c r="I7" s="8" t="n">
        <f aca="false">IF(H7="","",SUMIFS(Quarterly!$N:$N,Quarterly!$B:$B,$A7))</f>
        <v>340.41</v>
      </c>
      <c r="J7" s="14" t="n">
        <f aca="false">IF(H7="","",I7/H7)</f>
        <v>0.662095927179368</v>
      </c>
      <c r="K7" s="11" t="str">
        <f aca="false">IF(C7=5,"Yes","Partial — "&amp;C7&amp;" of 5")</f>
        <v>Yes</v>
      </c>
    </row>
    <row r="8" customFormat="false" ht="15" hidden="false" customHeight="false" outlineLevel="0" collapsed="false">
      <c r="A8" s="11" t="s">
        <v>109</v>
      </c>
      <c r="B8" s="11" t="n">
        <f aca="false">(2000+VALUE(RIGHT(A8,2)))*4+VALUE(MID(A8,2,1))</f>
        <v>8103</v>
      </c>
      <c r="C8" s="12" t="n">
        <f aca="false">COUNTIFS(Quarterly!$B:$B,A8)</f>
        <v>5</v>
      </c>
      <c r="D8" s="8" t="n">
        <f aca="false">SUMIFS(Quarterly!$F:$F,Quarterly!$B:$B,$A8)</f>
        <v>167.13</v>
      </c>
      <c r="E8" s="8" t="n">
        <f aca="false">SUMIFS(Quarterly!$I:$I,Quarterly!$B:$B,$A8)</f>
        <v>122.8</v>
      </c>
      <c r="F8" s="13" t="n">
        <f aca="false">D8-E8</f>
        <v>44.33</v>
      </c>
      <c r="G8" s="14" t="n">
        <f aca="false">IF(D8&gt;0,E8/D8,"")</f>
        <v>0.734757374498893</v>
      </c>
      <c r="H8" s="8" t="n">
        <f aca="false">IF(COUNTIFS(Quarterly!$B:$B,A8,Quarterly!$M:$M,"&gt;0")=5,SUMIFS(Quarterly!$M:$M,Quarterly!$B:$B,$A8),"")</f>
        <v>558.27</v>
      </c>
      <c r="I8" s="8" t="n">
        <f aca="false">IF(H8="","",SUMIFS(Quarterly!$N:$N,Quarterly!$B:$B,$A8))</f>
        <v>395.84</v>
      </c>
      <c r="J8" s="14" t="n">
        <f aca="false">IF(H8="","",I8/H8)</f>
        <v>0.709047593458362</v>
      </c>
      <c r="K8" s="11" t="str">
        <f aca="false">IF(C8=5,"Yes","Partial — "&amp;C8&amp;" of 5")</f>
        <v>Yes</v>
      </c>
    </row>
    <row r="9" customFormat="false" ht="15" hidden="false" customHeight="false" outlineLevel="0" collapsed="false">
      <c r="A9" s="11" t="s">
        <v>112</v>
      </c>
      <c r="B9" s="11" t="n">
        <f aca="false">(2000+VALUE(RIGHT(A9,2)))*4+VALUE(MID(A9,2,1))</f>
        <v>8104</v>
      </c>
      <c r="C9" s="12" t="n">
        <f aca="false">COUNTIFS(Quarterly!$B:$B,A9)</f>
        <v>5</v>
      </c>
      <c r="D9" s="8" t="n">
        <f aca="false">SUMIFS(Quarterly!$F:$F,Quarterly!$B:$B,$A9)</f>
        <v>180.9</v>
      </c>
      <c r="E9" s="8" t="n">
        <f aca="false">SUMIFS(Quarterly!$I:$I,Quarterly!$B:$B,$A9)</f>
        <v>139.94</v>
      </c>
      <c r="F9" s="13" t="n">
        <f aca="false">D9-E9</f>
        <v>40.96</v>
      </c>
      <c r="G9" s="14" t="n">
        <f aca="false">IF(D9&gt;0,E9/D9,"")</f>
        <v>0.773576561636263</v>
      </c>
      <c r="H9" s="8" t="n">
        <f aca="false">IF(COUNTIFS(Quarterly!$B:$B,A9,Quarterly!$M:$M,"&gt;0")=5,SUMIFS(Quarterly!$M:$M,Quarterly!$B:$B,$A9),"")</f>
        <v>602.84</v>
      </c>
      <c r="I9" s="8" t="n">
        <f aca="false">IF(H9="","",SUMIFS(Quarterly!$N:$N,Quarterly!$B:$B,$A9))</f>
        <v>451.82</v>
      </c>
      <c r="J9" s="14" t="n">
        <f aca="false">IF(H9="","",I9/H9)</f>
        <v>0.749485767367792</v>
      </c>
      <c r="K9" s="11" t="str">
        <f aca="false">IF(C9=5,"Yes","Partial — "&amp;C9&amp;" of 5")</f>
        <v>Yes</v>
      </c>
    </row>
    <row r="10" customFormat="false" ht="15" hidden="false" customHeight="false" outlineLevel="0" collapsed="false">
      <c r="A10" s="11" t="s">
        <v>115</v>
      </c>
      <c r="B10" s="11" t="n">
        <f aca="false">(2000+VALUE(RIGHT(A10,2)))*4+VALUE(MID(A10,2,1))</f>
        <v>8105</v>
      </c>
      <c r="C10" s="12" t="n">
        <f aca="false">COUNTIFS(Quarterly!$B:$B,A10)</f>
        <v>5</v>
      </c>
      <c r="D10" s="8" t="n">
        <f aca="false">SUMIFS(Quarterly!$F:$F,Quarterly!$B:$B,$A10)</f>
        <v>157.88</v>
      </c>
      <c r="E10" s="8" t="n">
        <f aca="false">SUMIFS(Quarterly!$I:$I,Quarterly!$B:$B,$A10)</f>
        <v>151.82</v>
      </c>
      <c r="F10" s="13" t="n">
        <f aca="false">D10-E10</f>
        <v>6.06</v>
      </c>
      <c r="G10" s="14" t="n">
        <f aca="false">IF(D10&gt;0,E10/D10,"")</f>
        <v>0.961616417532303</v>
      </c>
      <c r="H10" s="8" t="n">
        <f aca="false">IF(COUNTIFS(Quarterly!$B:$B,A10,Quarterly!$M:$M,"&gt;0")=5,SUMIFS(Quarterly!$M:$M,Quarterly!$B:$B,$A10),"")</f>
        <v>640.55</v>
      </c>
      <c r="I10" s="8" t="n">
        <f aca="false">IF(H10="","",SUMIFS(Quarterly!$N:$N,Quarterly!$B:$B,$A10))</f>
        <v>520.42</v>
      </c>
      <c r="J10" s="14" t="n">
        <f aca="false">IF(H10="","",I10/H10)</f>
        <v>0.812458043868551</v>
      </c>
      <c r="K10" s="11" t="str">
        <f aca="false">IF(C10=5,"Yes","Partial — "&amp;C10&amp;" of 5")</f>
        <v>Yes</v>
      </c>
    </row>
    <row r="11" customFormat="false" ht="15" hidden="false" customHeight="false" outlineLevel="0" collapsed="false">
      <c r="A11" s="11" t="s">
        <v>118</v>
      </c>
      <c r="B11" s="11" t="n">
        <f aca="false">(2000+VALUE(RIGHT(A11,2)))*4+VALUE(MID(A11,2,1))</f>
        <v>8106</v>
      </c>
      <c r="C11" s="12" t="n">
        <f aca="false">COUNTIFS(Quarterly!$B:$B,A11)</f>
        <v>5</v>
      </c>
      <c r="D11" s="8" t="n">
        <f aca="false">SUMIFS(Quarterly!$F:$F,Quarterly!$B:$B,$A11)</f>
        <v>186.38</v>
      </c>
      <c r="E11" s="8" t="n">
        <f aca="false">SUMIFS(Quarterly!$I:$I,Quarterly!$B:$B,$A11)</f>
        <v>188.26</v>
      </c>
      <c r="F11" s="13" t="n">
        <f aca="false">D11-E11</f>
        <v>-1.88</v>
      </c>
      <c r="G11" s="14" t="n">
        <f aca="false">IF(D11&gt;0,E11/D11,"")</f>
        <v>1.01008691919734</v>
      </c>
      <c r="H11" s="8" t="n">
        <f aca="false">IF(COUNTIFS(Quarterly!$B:$B,A11,Quarterly!$M:$M,"&gt;0")=5,SUMIFS(Quarterly!$M:$M,Quarterly!$B:$B,$A11),"")</f>
        <v>692.29</v>
      </c>
      <c r="I11" s="8" t="n">
        <f aca="false">IF(H11="","",SUMIFS(Quarterly!$N:$N,Quarterly!$B:$B,$A11))</f>
        <v>602.82</v>
      </c>
      <c r="J11" s="14" t="n">
        <f aca="false">IF(H11="","",I11/H11)</f>
        <v>0.870762252813128</v>
      </c>
      <c r="K11" s="11" t="str">
        <f aca="false">IF(C11=5,"Yes","Partial — "&amp;C11&amp;" of 5")</f>
        <v>Yes</v>
      </c>
    </row>
    <row r="12" customFormat="false" ht="15" hidden="false" customHeight="false" outlineLevel="0" collapsed="false">
      <c r="A12" s="11" t="s">
        <v>138</v>
      </c>
      <c r="B12" s="11" t="n">
        <f aca="false">(2000+VALUE(RIGHT(A12,2)))*4+VALUE(MID(A12,2,1))</f>
        <v>8107</v>
      </c>
      <c r="C12" s="12" t="n">
        <f aca="false">COUNTIFS(Quarterly!$B:$B,A12)</f>
        <v>2</v>
      </c>
      <c r="D12" s="8" t="n">
        <f aca="false">SUMIFS(Quarterly!$F:$F,Quarterly!$B:$B,$A12)</f>
        <v>55.89</v>
      </c>
      <c r="E12" s="8" t="n">
        <f aca="false">SUMIFS(Quarterly!$I:$I,Quarterly!$B:$B,$A12)</f>
        <v>63.4</v>
      </c>
      <c r="F12" s="13" t="n">
        <f aca="false">D12-E12</f>
        <v>-7.51</v>
      </c>
      <c r="G12" s="14" t="n">
        <f aca="false">IF(D12&gt;0,E12/D12,"")</f>
        <v>1.13437108606191</v>
      </c>
      <c r="H12" s="8" t="str">
        <f aca="false">IF(COUNTIFS(Quarterly!$B:$B,A12,Quarterly!$M:$M,"&gt;0")=5,SUMIFS(Quarterly!$M:$M,Quarterly!$B:$B,$A12),"")</f>
        <v/>
      </c>
      <c r="I12" s="8" t="str">
        <f aca="false">IF(H12="","",SUMIFS(Quarterly!$N:$N,Quarterly!$B:$B,$A12))</f>
        <v/>
      </c>
      <c r="J12" s="14" t="str">
        <f aca="false">IF(H12="","",I12/H12)</f>
        <v/>
      </c>
      <c r="K12" s="11" t="str">
        <f aca="false">IF(C12=5,"Yes","Partial — "&amp;C12&amp;" of 5")</f>
        <v>Partial — 2 of 5</v>
      </c>
    </row>
    <row r="13" customFormat="false" ht="15" hidden="false" customHeight="false" outlineLevel="0" collapsed="false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customFormat="false" ht="15" hidden="false" customHeight="false" outlineLevel="0" collapsed="false">
      <c r="A14" s="15" t="s">
        <v>182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</row>
  </sheetData>
  <conditionalFormatting sqref="F2:F12">
    <cfRule type="expression" priority="2" aboveAverage="0" equalAverage="0" bottom="0" percent="0" rank="0" text="" dxfId="6">
      <formula>AND($C2=5,F2&lt;0)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1"/>
    <col collapsed="false" customWidth="true" hidden="false" outlineLevel="0" max="3" min="3" style="0" width="12"/>
    <col collapsed="false" customWidth="true" hidden="false" outlineLevel="0" max="5" min="4" style="0" width="14"/>
    <col collapsed="false" customWidth="true" hidden="false" outlineLevel="0" max="7" min="6" style="0" width="10"/>
    <col collapsed="false" customWidth="true" hidden="false" outlineLevel="0" max="8" min="8" style="0" width="40"/>
    <col collapsed="false" customWidth="true" hidden="false" outlineLevel="0" max="9" min="9" style="0" width="80"/>
  </cols>
  <sheetData>
    <row r="1" customFormat="false" ht="39.55" hidden="false" customHeight="false" outlineLevel="0" collapsed="false">
      <c r="A1" s="4" t="s">
        <v>17</v>
      </c>
      <c r="B1" s="4" t="s">
        <v>183</v>
      </c>
      <c r="C1" s="4" t="s">
        <v>184</v>
      </c>
      <c r="D1" s="4" t="s">
        <v>185</v>
      </c>
      <c r="E1" s="4" t="s">
        <v>186</v>
      </c>
      <c r="F1" s="4" t="s">
        <v>175</v>
      </c>
      <c r="G1" s="4" t="s">
        <v>187</v>
      </c>
      <c r="H1" s="4" t="s">
        <v>188</v>
      </c>
      <c r="I1" s="4" t="s">
        <v>189</v>
      </c>
    </row>
    <row r="2" customFormat="false" ht="15" hidden="false" customHeight="false" outlineLevel="0" collapsed="false">
      <c r="A2" s="11" t="s">
        <v>38</v>
      </c>
      <c r="B2" s="11" t="s">
        <v>161</v>
      </c>
      <c r="C2" s="5" t="s">
        <v>138</v>
      </c>
      <c r="D2" s="8" t="n">
        <f aca="false">SUMIFS(Ledger!$G:$G,Ledger!$A:$A,$A2,Ledger!$C:$C,"leases_not_yet_commenced",Ledger!$E:$E,$B2)</f>
        <v>288</v>
      </c>
      <c r="E2" s="8" t="n">
        <f aca="false">SUMIFS(Ledger!$G:$G,Ledger!$A:$A,$A2,Ledger!$C:$C,"lease_liabilities_recognised",Ledger!$E:$E,$B2)</f>
        <v>0</v>
      </c>
      <c r="F2" s="8" t="n">
        <f aca="false">SUMIFS(Quarterly!$M:$M,Quarterly!$A:$A,$A2,Quarterly!$B:$B,$C2)</f>
        <v>46.94</v>
      </c>
      <c r="G2" s="16" t="n">
        <f aca="false">IF(F2&gt;0,D2/F2,"")</f>
        <v>6.13549211759693</v>
      </c>
      <c r="H2" s="11" t="s">
        <v>163</v>
      </c>
      <c r="I2" s="11" t="s">
        <v>164</v>
      </c>
    </row>
    <row r="3" customFormat="false" ht="15" hidden="false" customHeight="false" outlineLevel="0" collapsed="false">
      <c r="A3" s="11" t="s">
        <v>35</v>
      </c>
      <c r="B3" s="11" t="s">
        <v>139</v>
      </c>
      <c r="C3" s="5" t="s">
        <v>138</v>
      </c>
      <c r="D3" s="8" t="n">
        <f aca="false">SUMIFS(Ledger!$G:$G,Ledger!$A:$A,$A3,Ledger!$C:$C,"leases_not_yet_commenced",Ledger!$E:$E,$B3)</f>
        <v>355.73</v>
      </c>
      <c r="E3" s="8" t="n">
        <f aca="false">SUMIFS(Ledger!$G:$G,Ledger!$A:$A,$A3,Ledger!$C:$C,"lease_liabilities_recognised",Ledger!$E:$E,$B3)</f>
        <v>0</v>
      </c>
      <c r="F3" s="8" t="n">
        <f aca="false">SUMIFS(Quarterly!$M:$M,Quarterly!$A:$A,$A3,Quarterly!$B:$B,$C3)</f>
        <v>133.09</v>
      </c>
      <c r="G3" s="16" t="n">
        <f aca="false">IF(F3&gt;0,D3/F3,"")</f>
        <v>2.67285295664588</v>
      </c>
      <c r="H3" s="11" t="s">
        <v>140</v>
      </c>
      <c r="I3" s="11" t="s">
        <v>141</v>
      </c>
    </row>
    <row r="4" customFormat="false" ht="15" hidden="false" customHeight="false" outlineLevel="0" collapsed="false">
      <c r="A4" s="11" t="s">
        <v>22</v>
      </c>
      <c r="B4" s="11" t="s">
        <v>119</v>
      </c>
      <c r="C4" s="5" t="s">
        <v>118</v>
      </c>
      <c r="D4" s="8" t="n">
        <f aca="false">SUMIFS(Ledger!$G:$G,Ledger!$A:$A,$A4,Ledger!$C:$C,"leases_not_yet_commenced",Ledger!$E:$E,$B4)</f>
        <v>329.1</v>
      </c>
      <c r="E4" s="8" t="n">
        <f aca="false">SUMIFS(Ledger!$G:$G,Ledger!$A:$A,$A4,Ledger!$C:$C,"lease_liabilities_recognised",Ledger!$E:$E,$B4)</f>
        <v>88.52</v>
      </c>
      <c r="F4" s="8" t="n">
        <f aca="false">SUMIFS(Quarterly!$M:$M,Quarterly!$A:$A,$A4,Quarterly!$B:$B,$C4)</f>
        <v>182.94</v>
      </c>
      <c r="G4" s="16" t="n">
        <f aca="false">IF(F4&gt;0,D4/F4,"")</f>
        <v>1.79895047556576</v>
      </c>
      <c r="H4" s="11" t="s">
        <v>125</v>
      </c>
      <c r="I4" s="11" t="s">
        <v>128</v>
      </c>
    </row>
    <row r="5" customFormat="false" ht="15" hidden="false" customHeight="false" outlineLevel="0" collapsed="false">
      <c r="A5" s="11" t="s">
        <v>32</v>
      </c>
      <c r="B5" s="11" t="s">
        <v>119</v>
      </c>
      <c r="C5" s="5" t="s">
        <v>118</v>
      </c>
      <c r="D5" s="8" t="n">
        <f aca="false">SUMIFS(Ledger!$G:$G,Ledger!$A:$A,$A5,Ledger!$C:$C,"leases_not_yet_commenced",Ledger!$E:$E,$B5)</f>
        <v>137.21</v>
      </c>
      <c r="E5" s="8" t="n">
        <f aca="false">SUMIFS(Ledger!$G:$G,Ledger!$A:$A,$A5,Ledger!$C:$C,"lease_liabilities_recognised",Ledger!$E:$E,$B5)</f>
        <v>0</v>
      </c>
      <c r="F5" s="8" t="n">
        <f aca="false">SUMIFS(Quarterly!$M:$M,Quarterly!$A:$A,$A5,Quarterly!$B:$B,$C5)</f>
        <v>161.4</v>
      </c>
      <c r="G5" s="16" t="n">
        <f aca="false">IF(F5&gt;0,D5/F5,"")</f>
        <v>0.850123915737299</v>
      </c>
      <c r="H5" s="11" t="s">
        <v>136</v>
      </c>
      <c r="I5" s="11" t="s">
        <v>137</v>
      </c>
    </row>
    <row r="6" customFormat="false" ht="15" hidden="false" customHeight="false" outlineLevel="0" collapsed="false">
      <c r="A6" s="11" t="s">
        <v>27</v>
      </c>
      <c r="B6" s="11" t="s">
        <v>119</v>
      </c>
      <c r="C6" s="5" t="s">
        <v>118</v>
      </c>
      <c r="D6" s="8" t="n">
        <f aca="false">SUMIFS(Ledger!$G:$G,Ledger!$A:$A,$A6,Ledger!$C:$C,"leases_not_yet_commenced",Ledger!$E:$E,$B6)</f>
        <v>85.2</v>
      </c>
      <c r="E6" s="8" t="n">
        <f aca="false">SUMIFS(Ledger!$G:$G,Ledger!$A:$A,$A6,Ledger!$C:$C,"lease_liabilities_recognised",Ledger!$E:$E,$B6)</f>
        <v>0</v>
      </c>
      <c r="F6" s="8" t="n">
        <f aca="false">SUMIFS(Quarterly!$M:$M,Quarterly!$A:$A,$A6,Quarterly!$B:$B,$C6)</f>
        <v>185.67</v>
      </c>
      <c r="G6" s="16" t="n">
        <f aca="false">IF(F6&gt;0,D6/F6,"")</f>
        <v>0.458878655679431</v>
      </c>
      <c r="H6" s="11" t="s">
        <v>133</v>
      </c>
      <c r="I6" s="11" t="s">
        <v>134</v>
      </c>
    </row>
    <row r="7" customFormat="false" ht="15" hidden="false" customHeight="false" outlineLevel="0" collapsed="false">
      <c r="A7" s="17" t="s">
        <v>190</v>
      </c>
      <c r="B7" s="11" t="s">
        <v>191</v>
      </c>
      <c r="C7" s="11"/>
      <c r="D7" s="18" t="n">
        <f aca="false">SUM(D2:D6)</f>
        <v>1195.24</v>
      </c>
      <c r="E7" s="11"/>
      <c r="F7" s="18" t="n">
        <f aca="false">SUM(F2:F6)</f>
        <v>710.04</v>
      </c>
      <c r="G7" s="19" t="n">
        <f aca="false">IF(F7&gt;0,D7/F7,"")</f>
        <v>1.68334178356149</v>
      </c>
      <c r="H7" s="11"/>
      <c r="I7" s="1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00"/>
    <col collapsed="false" customWidth="true" hidden="false" outlineLevel="0" max="3" min="3" style="0" width="10"/>
  </cols>
  <sheetData>
    <row r="1" customFormat="false" ht="15" hidden="false" customHeight="false" outlineLevel="0" collapsed="false">
      <c r="A1" s="4" t="s">
        <v>192</v>
      </c>
      <c r="B1" s="4" t="s">
        <v>193</v>
      </c>
      <c r="C1" s="4" t="s">
        <v>194</v>
      </c>
    </row>
    <row r="2" customFormat="false" ht="15" hidden="false" customHeight="false" outlineLevel="0" collapsed="false">
      <c r="A2" s="11" t="s">
        <v>63</v>
      </c>
      <c r="B2" s="11" t="s">
        <v>195</v>
      </c>
      <c r="C2" s="11" t="s">
        <v>196</v>
      </c>
    </row>
    <row r="3" customFormat="false" ht="15" hidden="false" customHeight="false" outlineLevel="0" collapsed="false">
      <c r="A3" s="11" t="s">
        <v>63</v>
      </c>
      <c r="B3" s="11" t="s">
        <v>197</v>
      </c>
      <c r="C3" s="11" t="s">
        <v>198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2026-10-24T19:31:45Z</dcterms:created>
  <dc:creator>openpyxl</dc:creator>
  <dc:description/>
  <dc:language>en-US</dc:language>
  <cp:lastModifiedBy/>
  <dcterms:modified xsi:type="dcterms:W3CDTF">2026-10-24T19:31:45Z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